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noco\OneDrive - Aliaxis\Desktop\"/>
    </mc:Choice>
  </mc:AlternateContent>
  <xr:revisionPtr revIDLastSave="0" documentId="8_{A8912C61-D4E4-4146-B183-19E5780E1DC6}" xr6:coauthVersionLast="45" xr6:coauthVersionMax="45" xr10:uidLastSave="{00000000-0000-0000-0000-000000000000}"/>
  <bookViews>
    <workbookView xWindow="-108" yWindow="-108" windowWidth="23256" windowHeight="12576" xr2:uid="{F7F64AFB-6C3D-40D7-88D6-F9780B4D17AA}"/>
  </bookViews>
  <sheets>
    <sheet name="HFUUS0601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</calcChain>
</file>

<file path=xl/sharedStrings.xml><?xml version="1.0" encoding="utf-8"?>
<sst xmlns="http://schemas.openxmlformats.org/spreadsheetml/2006/main" count="451" uniqueCount="152">
  <si>
    <t>Price Table</t>
  </si>
  <si>
    <t>List - Id</t>
  </si>
  <si>
    <t>P-Code</t>
  </si>
  <si>
    <t>UPC-Code</t>
  </si>
  <si>
    <t>Universal Number</t>
  </si>
  <si>
    <t>Prod-Desc</t>
  </si>
  <si>
    <t>List Price</t>
  </si>
  <si>
    <t>/Per</t>
  </si>
  <si>
    <t>Eff-Date</t>
  </si>
  <si>
    <t>Unit Wght Kgs</t>
  </si>
  <si>
    <t>Unit Wght Lbs</t>
  </si>
  <si>
    <t>Price Class</t>
  </si>
  <si>
    <t>02*REGION-35</t>
  </si>
  <si>
    <t>HFUUS060124</t>
  </si>
  <si>
    <t>1/2" SDR7 CTS X 150' YELLOW MDPE HOME-FLEX UNDERGROUND</t>
  </si>
  <si>
    <t>/100</t>
  </si>
  <si>
    <t>1/2" SDR7 CTS X 500' YELLOW MDPE HOME-FLEX UNDERGROUND</t>
  </si>
  <si>
    <t>19-0593100</t>
  </si>
  <si>
    <t>1/2"x100' MDPE IPS SDR9.3P/E YELLOW HOME-FLEX UG</t>
  </si>
  <si>
    <t>1/2" SDR9.3 IPS X 150' YELLOW MDPE HOME-FLEX UNDERGROUND</t>
  </si>
  <si>
    <t>19-0593250</t>
  </si>
  <si>
    <t>1/2"x250' MDPE IPS SDR9.3P/E YELLOW HOME-FLEX UG</t>
  </si>
  <si>
    <t>19-0593500</t>
  </si>
  <si>
    <t>1/2"x500' MDPE IPS SDR9.3P/E YELLOW HOME-FLEX UG</t>
  </si>
  <si>
    <t>11/4" SDR10 IPS X 150' YELLOW MDPE HOME-FLEX UNDERGROUND</t>
  </si>
  <si>
    <t>11/4" SDR10 IPS X 500' YELLOW MDPE HOME-FLEX UNDERGROUND</t>
  </si>
  <si>
    <t>19-0711100</t>
  </si>
  <si>
    <t>3/4"x100' MDPE IPS SDR11 P/E YELLOW HOME-FLEX UG</t>
  </si>
  <si>
    <t>3/4" SDR11 IPS X 150' YELLOW MDPE HOME-FLEX UNDERGROUND</t>
  </si>
  <si>
    <t>19-0711250</t>
  </si>
  <si>
    <t>3/4"x250' MDPE IPS SDR11 P/E YELLOW HOME-FLEX UG</t>
  </si>
  <si>
    <t>3/4" SDR11 IPS X 500' YELLOW MDPE HOME-FLEX UNDERGROUND</t>
  </si>
  <si>
    <t>19-111100</t>
  </si>
  <si>
    <t>1"x100' MDPE IPS SDR11 P/E YELLOW HOME-FLEX UG</t>
  </si>
  <si>
    <t>1" SDR11 IPS X 150' YELLOW MDPE HOME-FLEX UNDERGROUND</t>
  </si>
  <si>
    <t>1" SDR11 IPS X 250' YELLOW MDPE HOME-FLEX UNDERGROUND</t>
  </si>
  <si>
    <t>1" SDR11 IPS X 300' YELLOW MDPE HOME-FLEX UNDERGROUND</t>
  </si>
  <si>
    <t>1" SDR11 IPS X 500' YELLOW MDPE HOME-FLEX UNDERGROUND</t>
  </si>
  <si>
    <t>1 1/4" SDR11 IPS X 100' YELLOW MDPE HOME-FLEX UNDERGROUND</t>
  </si>
  <si>
    <t>11/4" SDR11 IPS X 150' YELLOW MDPE HOME-FLEX UNDERGROUND</t>
  </si>
  <si>
    <t>11/4" SDR11 IPS X 250' YELLOW MDPE HOME-FLEX UNDERGROUND</t>
  </si>
  <si>
    <t>11/4" SDR11 IPS X 500' YELLOW MDPE HOME-FLEX UNDERGROUND</t>
  </si>
  <si>
    <t>19-1511100</t>
  </si>
  <si>
    <t>1 1/2"x100' MDPE IPS SDR11 P/E YELLOW HOME- FLEX UG</t>
  </si>
  <si>
    <t>11/2" SDR11 IPS X 150' YELLOW MDPE HOME-FLEX UNDERGROUND</t>
  </si>
  <si>
    <t>19-1511250</t>
  </si>
  <si>
    <t>1 1/2"x250' MDPE IPS SDR11 P/E YELLOW HOME- FLEX UG</t>
  </si>
  <si>
    <t>11/2" SDR11 IPS X 500' YELLOW MDPE HOME-FLEX UNDERGROUND</t>
  </si>
  <si>
    <t>2" SDR11 IPS X 100' YELLOW MDPE HOME-FLEX UNDERGROUND</t>
  </si>
  <si>
    <t>2" SDR11 IPS X 150' YELLOW MDPE HOME-FLEX UNDERGROUND</t>
  </si>
  <si>
    <t>2" SDR11 IPS X 200' YELLOW MDPE HOME-FLEX UNDERGROUND</t>
  </si>
  <si>
    <t>2" SDR11 IPS X 250' YELLOW MDPE HOME-FLEX UNDERGROUND</t>
  </si>
  <si>
    <t>2" SDR11 IPS X 500' YELLOW MDPE HOME-FLEX UNDERGROUND</t>
  </si>
  <si>
    <t>3" SDR11 IPS X 20' YELLOWMDPE HOME-FLEX UNDERGROUND</t>
  </si>
  <si>
    <t>4" SDR11 IPS X 20' YELLOWMDPE HOME-FLEX UNDERGROUND</t>
  </si>
  <si>
    <t>18-401-005</t>
  </si>
  <si>
    <t>1/2" GAS PIPE TEE IPS SDR9.3 YELLOW HOME-FLEX UG</t>
  </si>
  <si>
    <t>/1</t>
  </si>
  <si>
    <t>18-401-007</t>
  </si>
  <si>
    <t>3/4" GAS PIPE TEE IPS SDR11 YELLOW HOME-FLEX UG</t>
  </si>
  <si>
    <t>18-401-010</t>
  </si>
  <si>
    <t>1" GAS PIPE TEE IPS SDR11YELLOW HOME-FLEX UG</t>
  </si>
  <si>
    <t>18-401-012</t>
  </si>
  <si>
    <t>1 1/4" GAS PIPE TEE IPS SDR11 YELLOW HOME-FLEX UG</t>
  </si>
  <si>
    <t>18-401-012-10</t>
  </si>
  <si>
    <t>1 1/4"x1 1/4" GAS PIPE TEE SDR10 YELLOW HOME- FLEX UG</t>
  </si>
  <si>
    <t>18-401-015</t>
  </si>
  <si>
    <t>1 1/2" GAS PIPE TEE SDR11YELLOW HOME-FLEX UG</t>
  </si>
  <si>
    <t>18-401-020</t>
  </si>
  <si>
    <t>2" GAS PIPE TEE IPS SDR11YELLOW HOME-FLEX UG</t>
  </si>
  <si>
    <t>18-406-005</t>
  </si>
  <si>
    <t>1/2" GAS PIPE 90D ELBOW IPS YELLOW HOME-FLEX UG</t>
  </si>
  <si>
    <t>18-406-007</t>
  </si>
  <si>
    <t>3/4" GAS PIPE 90D ELBOW IPS SDR11 YELLOW HOME- FLEX UG</t>
  </si>
  <si>
    <t>18-406-010</t>
  </si>
  <si>
    <t>1" GAS PIPE 90D ELBOW IPSSDR11 YELLOW HOME-FLEX UG</t>
  </si>
  <si>
    <t>18-406-012</t>
  </si>
  <si>
    <t>1 1/4" GAS PIPE 90D ELBOWIPS SDR11 YELLOW HOME- FLEX UG</t>
  </si>
  <si>
    <t>18-406-012-10</t>
  </si>
  <si>
    <t>1 1/4" GAS PIPE 90D ELBOWSDR10 YELLOW HOME-FLEX UG</t>
  </si>
  <si>
    <t>18-406-015</t>
  </si>
  <si>
    <t>1 1/2" GAS PIPE 90D ELBOWIPS SDR11 YELLOW HOME- FLEX UG</t>
  </si>
  <si>
    <t>18-406-020</t>
  </si>
  <si>
    <t>2" GAS PIPE 90D ELBOW IPSSDR11 YELLOW HOME-FLEX UG</t>
  </si>
  <si>
    <t>18-429-005</t>
  </si>
  <si>
    <t>1/2" GAS PIPE COUPLER IPSSDR9.3 YELLOW HOME-FLEX UG</t>
  </si>
  <si>
    <t>18-429-007</t>
  </si>
  <si>
    <t>3/4" GAS PIPE COUPLER IPSSDR11 YELLOW HOME-FLEX UG</t>
  </si>
  <si>
    <t>18-429-010</t>
  </si>
  <si>
    <t>1" GAS PIPE COUPLER IPS SDR11 YELLOW HOME-FLEX UG</t>
  </si>
  <si>
    <t>18-429-012</t>
  </si>
  <si>
    <t>1 1/4" GAS PIPE COUPLER IPS SDR11 YELLOW HOME- FLEX UG</t>
  </si>
  <si>
    <t>18-429-012-10</t>
  </si>
  <si>
    <t>1 1/4" POLY GAS PIPE COUPLER SDR10 YELLOW HOME- FLEX UG</t>
  </si>
  <si>
    <t>18-429-015</t>
  </si>
  <si>
    <t>1 1/2" GAS PIPE COUPLER IPS SDR11 YELLOW HOME- FLEX UG</t>
  </si>
  <si>
    <t>18-429-020</t>
  </si>
  <si>
    <t>2" GAS PIPE COUPLER IPS SDR11 YELLOW HOME-FLEX UG</t>
  </si>
  <si>
    <t>18-429-101</t>
  </si>
  <si>
    <t>1/2" GAS PIPE ADAPTER IPSSDR 9.3 CTS YELLOW HOME- FLEX UG</t>
  </si>
  <si>
    <t>18-445-005</t>
  </si>
  <si>
    <t>1/2" IPS SDR9.3 POLY X 1/2" MIP ST. TRANSITION HFUG</t>
  </si>
  <si>
    <t>18-445-007</t>
  </si>
  <si>
    <t>3/4" IPS SDR11 POLY X 3/4" MIP ST. TRANSITION HFUG</t>
  </si>
  <si>
    <t>18-445-010</t>
  </si>
  <si>
    <t>1" IPS SDR11 POLY X 1" MIP ST. TRANSITION HFUG</t>
  </si>
  <si>
    <t>18-445-012</t>
  </si>
  <si>
    <t>11/4" IPS SDR11 POLY X 11/4" MIP ST. TRANSITION HFUG</t>
  </si>
  <si>
    <t>18-445-015</t>
  </si>
  <si>
    <t>11/2" IPS SDR11 POLY X 11/2" MIP ST. TRANSITION HFUG</t>
  </si>
  <si>
    <t>18-445-020</t>
  </si>
  <si>
    <t>2" IPS SDR11 POLY X 2" MIP ST. TRANSITION HFUG</t>
  </si>
  <si>
    <t>18-436-005</t>
  </si>
  <si>
    <t>1/2" MALE ADAPTER GAS PIPE X MPT CNV FTG HFUG</t>
  </si>
  <si>
    <t>18-436-007</t>
  </si>
  <si>
    <t>3/4" MALE ADAPTER GAS PIPE X MPT CNV FTG HFUG</t>
  </si>
  <si>
    <t>18-436-010</t>
  </si>
  <si>
    <t>1" MALE ADAPTER GAS PIPE X MPT CNV FTG HFUG</t>
  </si>
  <si>
    <t>18-440-705</t>
  </si>
  <si>
    <t>1/2"x3/4" METER RISER IPSSDR 9.3 POLY X MIP HOME- FLEX UG</t>
  </si>
  <si>
    <t>18-440-007</t>
  </si>
  <si>
    <t>3/4" IPS SDR11 POLY X 3/4" MIP METER RISER HFUG</t>
  </si>
  <si>
    <t>18-440-010</t>
  </si>
  <si>
    <t>1" IPS SDR11 POLY X 1" MIP METER RISER HFUG</t>
  </si>
  <si>
    <t>18-440-012</t>
  </si>
  <si>
    <t>1 1/4" METER RISER IPS SDR11 POLY X MIP HOME- FLEX UG</t>
  </si>
  <si>
    <t>18-440-015</t>
  </si>
  <si>
    <t>1 1/2" METER RISER IPS SDR11 POLY X MIP HOME- FLEX UG</t>
  </si>
  <si>
    <t>18-440-020</t>
  </si>
  <si>
    <t>2" METER RISER IPS SDR11 POLY X MIP HOME-FLEX UG</t>
  </si>
  <si>
    <t>18-CT100</t>
  </si>
  <si>
    <t>100' DIRECT BURIAL GAS CAUTION TAPE HFUG</t>
  </si>
  <si>
    <t>18-CT250</t>
  </si>
  <si>
    <t>250' DIRECT BURIAL GAS CAUTION TAPE HFUG</t>
  </si>
  <si>
    <t>18-CT500</t>
  </si>
  <si>
    <t>500' DIRECT BURIAL GAS CAUTION TAPE HFUG</t>
  </si>
  <si>
    <t>18-CT1000</t>
  </si>
  <si>
    <t>1000' DIRECT BURIAL GAS CAUTION TAPE HFUG</t>
  </si>
  <si>
    <t>18-TW100</t>
  </si>
  <si>
    <t>100' 14-GAUGE TRACER WIREHFUG</t>
  </si>
  <si>
    <t>18-TW250</t>
  </si>
  <si>
    <t>250' 14-GAUGE TRACER WIREHFUG</t>
  </si>
  <si>
    <t>18-TW500</t>
  </si>
  <si>
    <t>500' 14-GAUGE TRACER WIREHFUG</t>
  </si>
  <si>
    <t>18-TW1000</t>
  </si>
  <si>
    <t>1000' 14-GAUGE TRACER WIRE HFUG</t>
  </si>
  <si>
    <t>221HFP</t>
  </si>
  <si>
    <t>250HFCF</t>
  </si>
  <si>
    <t>251HFTF</t>
  </si>
  <si>
    <t>251HFA</t>
  </si>
  <si>
    <t>251HFMR</t>
  </si>
  <si>
    <t>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</si>
</sst>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69EE-EF04-441E-A6B1-84E6D3A18D4E}">
  <dimension ref="A1:M78"/>
  <sheetViews>
    <sheetView tabSelected="1" workbookViewId="0">
      <selection activeCell="L1" sqref="L1"/>
    </sheetView>
  </sheetViews>
  <sheetFormatPr defaultRowHeight="13.8"/>
  <cols>
    <col min="1" max="1" width="13.296875" bestFit="1" customWidth="1"/>
    <col min="2" max="2" width="12.796875" bestFit="1" customWidth="1"/>
    <col min="3" max="3" width="7" customWidth="1"/>
    <col min="4" max="4" width="13.09765625" bestFit="1" customWidth="1"/>
    <col min="5" max="5" width="15.3984375" bestFit="1" customWidth="1"/>
    <col min="6" max="6" width="56.3984375" bestFit="1" customWidth="1"/>
    <col min="12" max="12" width="6.3984375" style="2" bestFit="1" customWidth="1"/>
    <col min="13" max="13" width="10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151</v>
      </c>
      <c r="M1" t="s">
        <v>11</v>
      </c>
    </row>
    <row r="2" spans="1:13">
      <c r="A2" t="s">
        <v>12</v>
      </c>
      <c r="B2" t="s">
        <v>13</v>
      </c>
      <c r="C2" t="str">
        <f>("221007")</f>
        <v>221007</v>
      </c>
      <c r="D2" t="str">
        <f>("717141560507")</f>
        <v>717141560507</v>
      </c>
      <c r="F2" t="s">
        <v>14</v>
      </c>
      <c r="G2">
        <v>51</v>
      </c>
      <c r="H2" t="s">
        <v>15</v>
      </c>
      <c r="I2" s="1">
        <v>45444</v>
      </c>
      <c r="J2">
        <v>2.9000000000000001E-2</v>
      </c>
      <c r="K2">
        <v>6.4000000000000001E-2</v>
      </c>
      <c r="M2" t="s">
        <v>146</v>
      </c>
    </row>
    <row r="3" spans="1:13">
      <c r="A3" t="s">
        <v>12</v>
      </c>
      <c r="B3" t="s">
        <v>13</v>
      </c>
      <c r="C3" t="str">
        <f>("221026")</f>
        <v>221026</v>
      </c>
      <c r="D3" t="str">
        <f>("717141560552")</f>
        <v>717141560552</v>
      </c>
      <c r="F3" t="s">
        <v>16</v>
      </c>
      <c r="G3">
        <v>51</v>
      </c>
      <c r="H3" t="s">
        <v>15</v>
      </c>
      <c r="I3" s="1">
        <v>45444</v>
      </c>
      <c r="J3">
        <v>2.9000000000000001E-2</v>
      </c>
      <c r="K3">
        <v>6.4000000000000001E-2</v>
      </c>
      <c r="M3" t="s">
        <v>146</v>
      </c>
    </row>
    <row r="4" spans="1:13">
      <c r="A4" t="s">
        <v>12</v>
      </c>
      <c r="B4" t="s">
        <v>13</v>
      </c>
      <c r="C4" t="str">
        <f>("221058")</f>
        <v>221058</v>
      </c>
      <c r="D4" t="str">
        <f>("813196025470")</f>
        <v>813196025470</v>
      </c>
      <c r="E4" t="s">
        <v>17</v>
      </c>
      <c r="F4" t="s">
        <v>18</v>
      </c>
      <c r="G4">
        <v>70.599999999999994</v>
      </c>
      <c r="H4" t="s">
        <v>15</v>
      </c>
      <c r="I4" s="1">
        <v>45444</v>
      </c>
      <c r="J4">
        <v>4.1000000000000002E-2</v>
      </c>
      <c r="K4">
        <v>0.09</v>
      </c>
      <c r="M4" t="s">
        <v>146</v>
      </c>
    </row>
    <row r="5" spans="1:13">
      <c r="A5" t="s">
        <v>12</v>
      </c>
      <c r="B5" t="s">
        <v>13</v>
      </c>
      <c r="C5" t="str">
        <f>("221008")</f>
        <v>221008</v>
      </c>
      <c r="D5" t="str">
        <f>("717141500503")</f>
        <v>717141500503</v>
      </c>
      <c r="F5" t="s">
        <v>19</v>
      </c>
      <c r="G5">
        <v>70.599999999999994</v>
      </c>
      <c r="H5" t="s">
        <v>15</v>
      </c>
      <c r="I5" s="1">
        <v>45444</v>
      </c>
      <c r="J5">
        <v>0.04</v>
      </c>
      <c r="K5">
        <v>8.7999999999999995E-2</v>
      </c>
      <c r="M5" t="s">
        <v>146</v>
      </c>
    </row>
    <row r="6" spans="1:13">
      <c r="A6" t="s">
        <v>12</v>
      </c>
      <c r="B6" t="s">
        <v>13</v>
      </c>
      <c r="C6" t="str">
        <f>("221059")</f>
        <v>221059</v>
      </c>
      <c r="D6" t="str">
        <f>("813196025524")</f>
        <v>813196025524</v>
      </c>
      <c r="E6" t="s">
        <v>20</v>
      </c>
      <c r="F6" t="s">
        <v>21</v>
      </c>
      <c r="G6">
        <v>70.599999999999994</v>
      </c>
      <c r="H6" t="s">
        <v>15</v>
      </c>
      <c r="I6" s="1">
        <v>45444</v>
      </c>
      <c r="J6">
        <v>4.1000000000000002E-2</v>
      </c>
      <c r="K6">
        <v>0.09</v>
      </c>
      <c r="M6" t="s">
        <v>146</v>
      </c>
    </row>
    <row r="7" spans="1:13">
      <c r="A7" t="s">
        <v>12</v>
      </c>
      <c r="B7" t="s">
        <v>13</v>
      </c>
      <c r="C7" t="str">
        <f>("221060")</f>
        <v>221060</v>
      </c>
      <c r="D7" t="str">
        <f>("813196025630")</f>
        <v>813196025630</v>
      </c>
      <c r="E7" t="s">
        <v>22</v>
      </c>
      <c r="F7" t="s">
        <v>23</v>
      </c>
      <c r="G7">
        <v>70.599999999999994</v>
      </c>
      <c r="H7" t="s">
        <v>15</v>
      </c>
      <c r="I7" s="1">
        <v>45444</v>
      </c>
      <c r="J7">
        <v>4.1000000000000002E-2</v>
      </c>
      <c r="K7">
        <v>0.09</v>
      </c>
      <c r="M7" t="s">
        <v>146</v>
      </c>
    </row>
    <row r="8" spans="1:13">
      <c r="A8" t="s">
        <v>12</v>
      </c>
      <c r="B8" t="s">
        <v>13</v>
      </c>
      <c r="C8" t="str">
        <f>("221013")</f>
        <v>221013</v>
      </c>
      <c r="D8" t="str">
        <f>("717141511202")</f>
        <v>717141511202</v>
      </c>
      <c r="F8" t="s">
        <v>24</v>
      </c>
      <c r="G8">
        <v>205.9</v>
      </c>
      <c r="H8" t="s">
        <v>15</v>
      </c>
      <c r="I8" s="1">
        <v>45444</v>
      </c>
      <c r="J8">
        <v>0.14899999999999999</v>
      </c>
      <c r="K8">
        <v>0.32800000000000001</v>
      </c>
      <c r="M8" t="s">
        <v>146</v>
      </c>
    </row>
    <row r="9" spans="1:13">
      <c r="A9" t="s">
        <v>12</v>
      </c>
      <c r="B9" t="s">
        <v>13</v>
      </c>
      <c r="C9" t="str">
        <f>("221031")</f>
        <v>221031</v>
      </c>
      <c r="D9" t="str">
        <f>("717141511257")</f>
        <v>717141511257</v>
      </c>
      <c r="F9" t="s">
        <v>25</v>
      </c>
      <c r="G9">
        <v>205.9</v>
      </c>
      <c r="H9" t="s">
        <v>15</v>
      </c>
      <c r="I9" s="1">
        <v>45444</v>
      </c>
      <c r="J9">
        <v>0.14899999999999999</v>
      </c>
      <c r="K9">
        <v>0.32800000000000001</v>
      </c>
      <c r="M9" t="s">
        <v>146</v>
      </c>
    </row>
    <row r="10" spans="1:13">
      <c r="A10" t="s">
        <v>12</v>
      </c>
      <c r="B10" t="s">
        <v>13</v>
      </c>
      <c r="C10" t="str">
        <f>("221061")</f>
        <v>221061</v>
      </c>
      <c r="D10" t="str">
        <f>("813196025487")</f>
        <v>813196025487</v>
      </c>
      <c r="E10" t="s">
        <v>26</v>
      </c>
      <c r="F10" t="s">
        <v>27</v>
      </c>
      <c r="G10">
        <v>85.3</v>
      </c>
      <c r="H10" t="s">
        <v>15</v>
      </c>
      <c r="I10" s="1">
        <v>45444</v>
      </c>
      <c r="J10">
        <v>5.5E-2</v>
      </c>
      <c r="K10">
        <v>0.121</v>
      </c>
      <c r="M10" t="s">
        <v>146</v>
      </c>
    </row>
    <row r="11" spans="1:13">
      <c r="A11" t="s">
        <v>12</v>
      </c>
      <c r="B11" t="s">
        <v>13</v>
      </c>
      <c r="C11" t="str">
        <f>("221009")</f>
        <v>221009</v>
      </c>
      <c r="D11" t="str">
        <f>("717141520709")</f>
        <v>717141520709</v>
      </c>
      <c r="F11" t="s">
        <v>28</v>
      </c>
      <c r="G11">
        <v>85.3</v>
      </c>
      <c r="H11" t="s">
        <v>15</v>
      </c>
      <c r="I11" s="1">
        <v>45444</v>
      </c>
      <c r="J11">
        <v>5.5E-2</v>
      </c>
      <c r="K11">
        <v>0.121</v>
      </c>
      <c r="M11" t="s">
        <v>146</v>
      </c>
    </row>
    <row r="12" spans="1:13">
      <c r="A12" t="s">
        <v>12</v>
      </c>
      <c r="B12" t="s">
        <v>13</v>
      </c>
      <c r="C12" t="str">
        <f>("221062")</f>
        <v>221062</v>
      </c>
      <c r="D12" t="str">
        <f>("813196025531")</f>
        <v>813196025531</v>
      </c>
      <c r="E12" t="s">
        <v>29</v>
      </c>
      <c r="F12" t="s">
        <v>30</v>
      </c>
      <c r="G12">
        <v>85.3</v>
      </c>
      <c r="H12" t="s">
        <v>15</v>
      </c>
      <c r="I12" s="1">
        <v>45444</v>
      </c>
      <c r="J12">
        <v>5.3999999999999999E-2</v>
      </c>
      <c r="K12">
        <v>0.11899999999999999</v>
      </c>
      <c r="M12" t="s">
        <v>146</v>
      </c>
    </row>
    <row r="13" spans="1:13">
      <c r="A13" t="s">
        <v>12</v>
      </c>
      <c r="B13" t="s">
        <v>13</v>
      </c>
      <c r="C13" t="str">
        <f>("221028")</f>
        <v>221028</v>
      </c>
      <c r="D13" t="str">
        <f>("717141520754")</f>
        <v>717141520754</v>
      </c>
      <c r="F13" t="s">
        <v>31</v>
      </c>
      <c r="G13">
        <v>85.3</v>
      </c>
      <c r="H13" t="s">
        <v>15</v>
      </c>
      <c r="I13" s="1">
        <v>45444</v>
      </c>
      <c r="J13">
        <v>5.5E-2</v>
      </c>
      <c r="K13">
        <v>0.121</v>
      </c>
      <c r="M13" t="s">
        <v>146</v>
      </c>
    </row>
    <row r="14" spans="1:13">
      <c r="A14" t="s">
        <v>12</v>
      </c>
      <c r="B14" t="s">
        <v>13</v>
      </c>
      <c r="C14" t="str">
        <f>("221064")</f>
        <v>221064</v>
      </c>
      <c r="D14" t="str">
        <f>("813196025494")</f>
        <v>813196025494</v>
      </c>
      <c r="E14" t="s">
        <v>32</v>
      </c>
      <c r="F14" t="s">
        <v>33</v>
      </c>
      <c r="G14">
        <v>129.4</v>
      </c>
      <c r="H14" t="s">
        <v>15</v>
      </c>
      <c r="I14" s="1">
        <v>45444</v>
      </c>
      <c r="J14">
        <v>8.5999999999999993E-2</v>
      </c>
      <c r="K14">
        <v>0.19</v>
      </c>
      <c r="M14" t="s">
        <v>146</v>
      </c>
    </row>
    <row r="15" spans="1:13">
      <c r="A15" t="s">
        <v>12</v>
      </c>
      <c r="B15" t="s">
        <v>13</v>
      </c>
      <c r="C15" t="str">
        <f>("221012")</f>
        <v>221012</v>
      </c>
      <c r="D15" t="str">
        <f>("717141521003")</f>
        <v>717141521003</v>
      </c>
      <c r="F15" t="s">
        <v>34</v>
      </c>
      <c r="G15">
        <v>129.4</v>
      </c>
      <c r="H15" t="s">
        <v>15</v>
      </c>
      <c r="I15" s="1">
        <v>45444</v>
      </c>
      <c r="J15">
        <v>8.6999999999999994E-2</v>
      </c>
      <c r="K15">
        <v>0.192</v>
      </c>
      <c r="M15" t="s">
        <v>146</v>
      </c>
    </row>
    <row r="16" spans="1:13">
      <c r="A16" t="s">
        <v>12</v>
      </c>
      <c r="B16" t="s">
        <v>13</v>
      </c>
      <c r="C16" t="str">
        <f>("221019")</f>
        <v>221019</v>
      </c>
      <c r="D16" t="str">
        <f>("717141521072")</f>
        <v>717141521072</v>
      </c>
      <c r="F16" t="s">
        <v>35</v>
      </c>
      <c r="G16">
        <v>129.4</v>
      </c>
      <c r="H16" t="s">
        <v>15</v>
      </c>
      <c r="I16" s="1">
        <v>45444</v>
      </c>
      <c r="J16">
        <v>8.6999999999999994E-2</v>
      </c>
      <c r="K16">
        <v>0.192</v>
      </c>
      <c r="M16" t="s">
        <v>146</v>
      </c>
    </row>
    <row r="17" spans="1:13">
      <c r="A17" t="s">
        <v>12</v>
      </c>
      <c r="B17" t="s">
        <v>13</v>
      </c>
      <c r="C17" t="str">
        <f>("221023")</f>
        <v>221023</v>
      </c>
      <c r="D17" t="str">
        <f>("717141521034")</f>
        <v>717141521034</v>
      </c>
      <c r="F17" t="s">
        <v>36</v>
      </c>
      <c r="G17">
        <v>129.4</v>
      </c>
      <c r="H17" t="s">
        <v>15</v>
      </c>
      <c r="I17" s="1">
        <v>45444</v>
      </c>
      <c r="J17">
        <v>8.6999999999999994E-2</v>
      </c>
      <c r="K17">
        <v>0.192</v>
      </c>
      <c r="M17" t="s">
        <v>146</v>
      </c>
    </row>
    <row r="18" spans="1:13">
      <c r="A18" t="s">
        <v>12</v>
      </c>
      <c r="B18" t="s">
        <v>13</v>
      </c>
      <c r="C18" t="str">
        <f>("221030")</f>
        <v>221030</v>
      </c>
      <c r="D18" t="str">
        <f>("717141521058")</f>
        <v>717141521058</v>
      </c>
      <c r="F18" t="s">
        <v>37</v>
      </c>
      <c r="G18">
        <v>129.4</v>
      </c>
      <c r="H18" t="s">
        <v>15</v>
      </c>
      <c r="I18" s="1">
        <v>45444</v>
      </c>
      <c r="J18">
        <v>8.6999999999999994E-2</v>
      </c>
      <c r="K18">
        <v>0.192</v>
      </c>
      <c r="M18" t="s">
        <v>146</v>
      </c>
    </row>
    <row r="19" spans="1:13">
      <c r="A19" t="s">
        <v>12</v>
      </c>
      <c r="B19" t="s">
        <v>13</v>
      </c>
      <c r="C19" t="str">
        <f>("221005")</f>
        <v>221005</v>
      </c>
      <c r="D19" t="str">
        <f>("717141521218")</f>
        <v>717141521218</v>
      </c>
      <c r="F19" t="s">
        <v>38</v>
      </c>
      <c r="G19">
        <v>205.9</v>
      </c>
      <c r="H19" t="s">
        <v>15</v>
      </c>
      <c r="I19" s="1">
        <v>45444</v>
      </c>
      <c r="J19">
        <v>0.13700000000000001</v>
      </c>
      <c r="K19">
        <v>0.30199999999999999</v>
      </c>
      <c r="M19" t="s">
        <v>146</v>
      </c>
    </row>
    <row r="20" spans="1:13">
      <c r="A20" t="s">
        <v>12</v>
      </c>
      <c r="B20" t="s">
        <v>13</v>
      </c>
      <c r="C20" t="str">
        <f>("221014")</f>
        <v>221014</v>
      </c>
      <c r="D20" t="str">
        <f>("717141521201")</f>
        <v>717141521201</v>
      </c>
      <c r="F20" t="s">
        <v>39</v>
      </c>
      <c r="G20">
        <v>205.9</v>
      </c>
      <c r="H20" t="s">
        <v>15</v>
      </c>
      <c r="I20" s="1">
        <v>45444</v>
      </c>
      <c r="J20">
        <v>0.13700000000000001</v>
      </c>
      <c r="K20">
        <v>0.30199999999999999</v>
      </c>
      <c r="M20" t="s">
        <v>146</v>
      </c>
    </row>
    <row r="21" spans="1:13">
      <c r="A21" t="s">
        <v>12</v>
      </c>
      <c r="B21" t="s">
        <v>13</v>
      </c>
      <c r="C21" t="str">
        <f>("221020")</f>
        <v>221020</v>
      </c>
      <c r="D21" t="str">
        <f>("717141521270")</f>
        <v>717141521270</v>
      </c>
      <c r="F21" t="s">
        <v>40</v>
      </c>
      <c r="G21">
        <v>205.9</v>
      </c>
      <c r="H21" t="s">
        <v>15</v>
      </c>
      <c r="I21" s="1">
        <v>45444</v>
      </c>
      <c r="J21">
        <v>0.13700000000000001</v>
      </c>
      <c r="K21">
        <v>0.30199999999999999</v>
      </c>
      <c r="M21" t="s">
        <v>146</v>
      </c>
    </row>
    <row r="22" spans="1:13">
      <c r="A22" t="s">
        <v>12</v>
      </c>
      <c r="B22" t="s">
        <v>13</v>
      </c>
      <c r="C22" t="str">
        <f>("221032")</f>
        <v>221032</v>
      </c>
      <c r="D22" t="str">
        <f>("717141521256")</f>
        <v>717141521256</v>
      </c>
      <c r="F22" t="s">
        <v>41</v>
      </c>
      <c r="G22">
        <v>205.9</v>
      </c>
      <c r="H22" t="s">
        <v>15</v>
      </c>
      <c r="I22" s="1">
        <v>45444</v>
      </c>
      <c r="J22">
        <v>0.13700000000000001</v>
      </c>
      <c r="K22">
        <v>0.30199999999999999</v>
      </c>
      <c r="M22" t="s">
        <v>146</v>
      </c>
    </row>
    <row r="23" spans="1:13">
      <c r="A23" t="s">
        <v>12</v>
      </c>
      <c r="B23" t="s">
        <v>13</v>
      </c>
      <c r="C23" t="str">
        <f>("221070")</f>
        <v>221070</v>
      </c>
      <c r="D23" t="str">
        <f>("813196026071")</f>
        <v>813196026071</v>
      </c>
      <c r="E23" t="s">
        <v>42</v>
      </c>
      <c r="F23" t="s">
        <v>43</v>
      </c>
      <c r="G23">
        <v>270</v>
      </c>
      <c r="H23" t="s">
        <v>15</v>
      </c>
      <c r="I23" s="1">
        <v>45444</v>
      </c>
      <c r="J23">
        <v>0.182</v>
      </c>
      <c r="K23">
        <v>0.40100000000000002</v>
      </c>
      <c r="M23" t="s">
        <v>146</v>
      </c>
    </row>
    <row r="24" spans="1:13">
      <c r="A24" t="s">
        <v>12</v>
      </c>
      <c r="B24" t="s">
        <v>13</v>
      </c>
      <c r="C24" t="str">
        <f>("221015")</f>
        <v>221015</v>
      </c>
      <c r="D24" t="str">
        <f>("717141521508")</f>
        <v>717141521508</v>
      </c>
      <c r="F24" t="s">
        <v>44</v>
      </c>
      <c r="G24">
        <v>270</v>
      </c>
      <c r="H24" t="s">
        <v>15</v>
      </c>
      <c r="I24" s="1">
        <v>45444</v>
      </c>
      <c r="J24">
        <v>0.18</v>
      </c>
      <c r="K24">
        <v>0.39700000000000002</v>
      </c>
      <c r="M24" t="s">
        <v>146</v>
      </c>
    </row>
    <row r="25" spans="1:13">
      <c r="A25" t="s">
        <v>12</v>
      </c>
      <c r="B25" t="s">
        <v>13</v>
      </c>
      <c r="C25" t="str">
        <f>("221071")</f>
        <v>221071</v>
      </c>
      <c r="D25" t="str">
        <f>("813196026194")</f>
        <v>813196026194</v>
      </c>
      <c r="E25" t="s">
        <v>45</v>
      </c>
      <c r="F25" t="s">
        <v>46</v>
      </c>
      <c r="G25">
        <v>270</v>
      </c>
      <c r="H25" t="s">
        <v>15</v>
      </c>
      <c r="I25" s="1">
        <v>45444</v>
      </c>
      <c r="J25">
        <v>0.18099999999999999</v>
      </c>
      <c r="K25">
        <v>0.39900000000000002</v>
      </c>
      <c r="M25" t="s">
        <v>146</v>
      </c>
    </row>
    <row r="26" spans="1:13">
      <c r="A26" t="s">
        <v>12</v>
      </c>
      <c r="B26" t="s">
        <v>13</v>
      </c>
      <c r="C26" t="str">
        <f>("221033")</f>
        <v>221033</v>
      </c>
      <c r="D26" t="str">
        <f>("717141521553")</f>
        <v>717141521553</v>
      </c>
      <c r="F26" t="s">
        <v>47</v>
      </c>
      <c r="G26">
        <v>270</v>
      </c>
      <c r="H26" t="s">
        <v>15</v>
      </c>
      <c r="I26" s="1">
        <v>45444</v>
      </c>
      <c r="J26">
        <v>0.18</v>
      </c>
      <c r="K26">
        <v>0.39700000000000002</v>
      </c>
      <c r="M26" t="s">
        <v>146</v>
      </c>
    </row>
    <row r="27" spans="1:13">
      <c r="A27" t="s">
        <v>12</v>
      </c>
      <c r="B27" t="s">
        <v>13</v>
      </c>
      <c r="C27" t="str">
        <f>("221006")</f>
        <v>221006</v>
      </c>
      <c r="D27" t="str">
        <f>("717141522017")</f>
        <v>717141522017</v>
      </c>
      <c r="F27" t="s">
        <v>48</v>
      </c>
      <c r="G27">
        <v>408.8</v>
      </c>
      <c r="H27" t="s">
        <v>15</v>
      </c>
      <c r="I27" s="1">
        <v>45444</v>
      </c>
      <c r="J27">
        <v>0.28000000000000003</v>
      </c>
      <c r="K27">
        <v>0.61699999999999999</v>
      </c>
      <c r="M27" t="s">
        <v>146</v>
      </c>
    </row>
    <row r="28" spans="1:13">
      <c r="A28" t="s">
        <v>12</v>
      </c>
      <c r="B28" t="s">
        <v>13</v>
      </c>
      <c r="C28" t="str">
        <f>("221016")</f>
        <v>221016</v>
      </c>
      <c r="D28" t="str">
        <f>("717141522000")</f>
        <v>717141522000</v>
      </c>
      <c r="F28" t="s">
        <v>49</v>
      </c>
      <c r="G28">
        <v>408.8</v>
      </c>
      <c r="H28" t="s">
        <v>15</v>
      </c>
      <c r="I28" s="1">
        <v>45444</v>
      </c>
      <c r="J28">
        <v>0.28000000000000003</v>
      </c>
      <c r="K28">
        <v>0.61699999999999999</v>
      </c>
      <c r="M28" t="s">
        <v>146</v>
      </c>
    </row>
    <row r="29" spans="1:13">
      <c r="A29" t="s">
        <v>12</v>
      </c>
      <c r="B29" t="s">
        <v>13</v>
      </c>
      <c r="C29" t="str">
        <f>("221017")</f>
        <v>221017</v>
      </c>
      <c r="D29" t="str">
        <f>("717141522024")</f>
        <v>717141522024</v>
      </c>
      <c r="F29" t="s">
        <v>50</v>
      </c>
      <c r="G29">
        <v>408.8</v>
      </c>
      <c r="H29" t="s">
        <v>15</v>
      </c>
      <c r="I29" s="1">
        <v>45444</v>
      </c>
      <c r="J29">
        <v>0.28000000000000003</v>
      </c>
      <c r="K29">
        <v>0.61699999999999999</v>
      </c>
      <c r="M29" t="s">
        <v>146</v>
      </c>
    </row>
    <row r="30" spans="1:13">
      <c r="A30" t="s">
        <v>12</v>
      </c>
      <c r="B30" t="s">
        <v>13</v>
      </c>
      <c r="C30" t="str">
        <f>("221036")</f>
        <v>221036</v>
      </c>
      <c r="D30" t="str">
        <f>("717141522079")</f>
        <v>717141522079</v>
      </c>
      <c r="F30" t="s">
        <v>51</v>
      </c>
      <c r="G30">
        <v>408.8</v>
      </c>
      <c r="H30" t="s">
        <v>15</v>
      </c>
      <c r="I30" s="1">
        <v>45444</v>
      </c>
      <c r="J30">
        <v>0.28000000000000003</v>
      </c>
      <c r="K30">
        <v>0.61699999999999999</v>
      </c>
      <c r="M30" t="s">
        <v>146</v>
      </c>
    </row>
    <row r="31" spans="1:13">
      <c r="A31" t="s">
        <v>12</v>
      </c>
      <c r="B31" t="s">
        <v>13</v>
      </c>
      <c r="C31" t="str">
        <f>("221034")</f>
        <v>221034</v>
      </c>
      <c r="D31" t="str">
        <f>("717141522055")</f>
        <v>717141522055</v>
      </c>
      <c r="F31" t="s">
        <v>52</v>
      </c>
      <c r="G31">
        <v>408.8</v>
      </c>
      <c r="H31" t="s">
        <v>15</v>
      </c>
      <c r="I31" s="1">
        <v>45444</v>
      </c>
      <c r="J31">
        <v>0.28000000000000003</v>
      </c>
      <c r="K31">
        <v>0.61699999999999999</v>
      </c>
      <c r="M31" t="s">
        <v>146</v>
      </c>
    </row>
    <row r="32" spans="1:13">
      <c r="A32" t="s">
        <v>12</v>
      </c>
      <c r="B32" t="s">
        <v>13</v>
      </c>
      <c r="C32" t="str">
        <f>("221001")</f>
        <v>221001</v>
      </c>
      <c r="D32" t="str">
        <f>("717141523021")</f>
        <v>717141523021</v>
      </c>
      <c r="F32" t="s">
        <v>53</v>
      </c>
      <c r="G32">
        <v>947.3</v>
      </c>
      <c r="H32" t="s">
        <v>15</v>
      </c>
      <c r="I32" s="1">
        <v>45444</v>
      </c>
      <c r="J32">
        <v>0.60799999999999998</v>
      </c>
      <c r="K32">
        <v>1.34</v>
      </c>
      <c r="M32" t="s">
        <v>146</v>
      </c>
    </row>
    <row r="33" spans="1:13">
      <c r="A33" t="s">
        <v>12</v>
      </c>
      <c r="B33" t="s">
        <v>13</v>
      </c>
      <c r="C33" t="str">
        <f>("221002")</f>
        <v>221002</v>
      </c>
      <c r="D33" t="str">
        <f>("717141524028")</f>
        <v>717141524028</v>
      </c>
      <c r="F33" t="s">
        <v>54</v>
      </c>
      <c r="G33">
        <v>1557.2</v>
      </c>
      <c r="H33" t="s">
        <v>15</v>
      </c>
      <c r="I33" s="1">
        <v>45444</v>
      </c>
      <c r="J33">
        <v>1.0049999999999999</v>
      </c>
      <c r="K33">
        <v>2.2160000000000002</v>
      </c>
      <c r="M33" t="s">
        <v>146</v>
      </c>
    </row>
    <row r="34" spans="1:13">
      <c r="A34" t="s">
        <v>12</v>
      </c>
      <c r="B34" t="s">
        <v>13</v>
      </c>
      <c r="C34" t="str">
        <f>("250142")</f>
        <v>250142</v>
      </c>
      <c r="D34" t="str">
        <f>("813196025036")</f>
        <v>813196025036</v>
      </c>
      <c r="E34" t="s">
        <v>55</v>
      </c>
      <c r="F34" t="s">
        <v>56</v>
      </c>
      <c r="G34">
        <v>61.65</v>
      </c>
      <c r="H34" t="s">
        <v>57</v>
      </c>
      <c r="I34" s="1">
        <v>45444</v>
      </c>
      <c r="J34">
        <v>0.159</v>
      </c>
      <c r="K34">
        <v>0.35099999999999998</v>
      </c>
      <c r="L34" s="2">
        <v>6</v>
      </c>
      <c r="M34" t="s">
        <v>147</v>
      </c>
    </row>
    <row r="35" spans="1:13">
      <c r="A35" t="s">
        <v>12</v>
      </c>
      <c r="B35" t="s">
        <v>13</v>
      </c>
      <c r="C35" t="str">
        <f>("250143")</f>
        <v>250143</v>
      </c>
      <c r="D35" t="str">
        <f>("813196025043")</f>
        <v>813196025043</v>
      </c>
      <c r="E35" t="s">
        <v>58</v>
      </c>
      <c r="F35" t="s">
        <v>59</v>
      </c>
      <c r="G35">
        <v>61.25</v>
      </c>
      <c r="H35" t="s">
        <v>57</v>
      </c>
      <c r="I35" s="1">
        <v>45444</v>
      </c>
      <c r="J35">
        <v>0.245</v>
      </c>
      <c r="K35">
        <v>0.54</v>
      </c>
      <c r="L35" s="2">
        <v>6</v>
      </c>
      <c r="M35" t="s">
        <v>147</v>
      </c>
    </row>
    <row r="36" spans="1:13">
      <c r="A36" t="s">
        <v>12</v>
      </c>
      <c r="B36" t="s">
        <v>13</v>
      </c>
      <c r="C36" t="str">
        <f>("250144")</f>
        <v>250144</v>
      </c>
      <c r="D36" t="str">
        <f>("813196025050")</f>
        <v>813196025050</v>
      </c>
      <c r="E36" t="s">
        <v>60</v>
      </c>
      <c r="F36" t="s">
        <v>61</v>
      </c>
      <c r="G36">
        <v>84</v>
      </c>
      <c r="H36" t="s">
        <v>57</v>
      </c>
      <c r="I36" s="1">
        <v>45444</v>
      </c>
      <c r="J36">
        <v>0.43099999999999999</v>
      </c>
      <c r="K36">
        <v>0.95</v>
      </c>
      <c r="L36" s="2">
        <v>5</v>
      </c>
      <c r="M36" t="s">
        <v>147</v>
      </c>
    </row>
    <row r="37" spans="1:13">
      <c r="A37" t="s">
        <v>12</v>
      </c>
      <c r="B37" t="s">
        <v>13</v>
      </c>
      <c r="C37" t="str">
        <f>("250145")</f>
        <v>250145</v>
      </c>
      <c r="D37" t="str">
        <f>("813196025692")</f>
        <v>813196025692</v>
      </c>
      <c r="E37" t="s">
        <v>62</v>
      </c>
      <c r="F37" t="s">
        <v>63</v>
      </c>
      <c r="G37">
        <v>152.5</v>
      </c>
      <c r="H37" t="s">
        <v>57</v>
      </c>
      <c r="I37" s="1">
        <v>45444</v>
      </c>
      <c r="J37">
        <v>0.66200000000000003</v>
      </c>
      <c r="K37">
        <v>1.4590000000000001</v>
      </c>
      <c r="M37" t="s">
        <v>147</v>
      </c>
    </row>
    <row r="38" spans="1:13">
      <c r="A38" t="s">
        <v>12</v>
      </c>
      <c r="B38" t="s">
        <v>13</v>
      </c>
      <c r="C38" t="str">
        <f>("250146")</f>
        <v>250146</v>
      </c>
      <c r="D38" t="str">
        <f>("813196025296")</f>
        <v>813196025296</v>
      </c>
      <c r="E38" t="s">
        <v>64</v>
      </c>
      <c r="F38" t="s">
        <v>65</v>
      </c>
      <c r="G38">
        <v>152.5</v>
      </c>
      <c r="H38" t="s">
        <v>57</v>
      </c>
      <c r="I38" s="1">
        <v>45444</v>
      </c>
      <c r="J38">
        <v>0.66200000000000003</v>
      </c>
      <c r="K38">
        <v>1.4590000000000001</v>
      </c>
      <c r="M38" t="s">
        <v>147</v>
      </c>
    </row>
    <row r="39" spans="1:13">
      <c r="A39" t="s">
        <v>12</v>
      </c>
      <c r="B39" t="s">
        <v>13</v>
      </c>
      <c r="C39" t="str">
        <f>("250168")</f>
        <v>250168</v>
      </c>
      <c r="D39" t="str">
        <f>("813196025708")</f>
        <v>813196025708</v>
      </c>
      <c r="E39" t="s">
        <v>66</v>
      </c>
      <c r="F39" t="s">
        <v>67</v>
      </c>
      <c r="G39">
        <v>215</v>
      </c>
      <c r="H39" t="s">
        <v>57</v>
      </c>
      <c r="I39" s="1">
        <v>45444</v>
      </c>
      <c r="J39">
        <v>0.44500000000000001</v>
      </c>
      <c r="K39">
        <v>0.98099999999999998</v>
      </c>
      <c r="M39" t="s">
        <v>147</v>
      </c>
    </row>
    <row r="40" spans="1:13">
      <c r="A40" t="s">
        <v>12</v>
      </c>
      <c r="B40" t="s">
        <v>13</v>
      </c>
      <c r="C40" t="str">
        <f>("250147")</f>
        <v>250147</v>
      </c>
      <c r="D40" t="str">
        <f>("813196025715")</f>
        <v>813196025715</v>
      </c>
      <c r="E40" t="s">
        <v>68</v>
      </c>
      <c r="F40" t="s">
        <v>69</v>
      </c>
      <c r="G40">
        <v>247.5</v>
      </c>
      <c r="H40" t="s">
        <v>57</v>
      </c>
      <c r="I40" s="1">
        <v>45444</v>
      </c>
      <c r="J40">
        <v>1.51</v>
      </c>
      <c r="K40">
        <v>3.3290000000000002</v>
      </c>
      <c r="M40" t="s">
        <v>147</v>
      </c>
    </row>
    <row r="41" spans="1:13">
      <c r="A41" t="s">
        <v>12</v>
      </c>
      <c r="B41" t="s">
        <v>13</v>
      </c>
      <c r="C41" t="str">
        <f>("250148")</f>
        <v>250148</v>
      </c>
      <c r="D41" t="str">
        <f>("813196025067")</f>
        <v>813196025067</v>
      </c>
      <c r="E41" t="s">
        <v>70</v>
      </c>
      <c r="F41" t="s">
        <v>71</v>
      </c>
      <c r="G41">
        <v>36.25</v>
      </c>
      <c r="H41" t="s">
        <v>57</v>
      </c>
      <c r="I41" s="1">
        <v>45444</v>
      </c>
      <c r="J41">
        <v>0.154</v>
      </c>
      <c r="K41">
        <v>0.34</v>
      </c>
      <c r="L41" s="2">
        <v>6</v>
      </c>
      <c r="M41" t="s">
        <v>147</v>
      </c>
    </row>
    <row r="42" spans="1:13">
      <c r="A42" t="s">
        <v>12</v>
      </c>
      <c r="B42" t="s">
        <v>13</v>
      </c>
      <c r="C42" t="str">
        <f>("250149")</f>
        <v>250149</v>
      </c>
      <c r="D42" t="str">
        <f>("813196025074")</f>
        <v>813196025074</v>
      </c>
      <c r="E42" t="s">
        <v>72</v>
      </c>
      <c r="F42" t="s">
        <v>73</v>
      </c>
      <c r="G42">
        <v>50.5</v>
      </c>
      <c r="H42" t="s">
        <v>57</v>
      </c>
      <c r="I42" s="1">
        <v>45444</v>
      </c>
      <c r="J42">
        <v>0.19500000000000001</v>
      </c>
      <c r="K42">
        <v>0.43</v>
      </c>
      <c r="L42" s="2">
        <v>6</v>
      </c>
      <c r="M42" t="s">
        <v>147</v>
      </c>
    </row>
    <row r="43" spans="1:13">
      <c r="A43" t="s">
        <v>12</v>
      </c>
      <c r="B43" t="s">
        <v>13</v>
      </c>
      <c r="C43" t="str">
        <f>("250150")</f>
        <v>250150</v>
      </c>
      <c r="D43" t="str">
        <f>("813196025081")</f>
        <v>813196025081</v>
      </c>
      <c r="E43" t="s">
        <v>74</v>
      </c>
      <c r="F43" t="s">
        <v>75</v>
      </c>
      <c r="G43">
        <v>61</v>
      </c>
      <c r="H43" t="s">
        <v>57</v>
      </c>
      <c r="I43" s="1">
        <v>45444</v>
      </c>
      <c r="J43">
        <v>0.28999999999999998</v>
      </c>
      <c r="K43">
        <v>0.63900000000000001</v>
      </c>
      <c r="L43" s="2">
        <v>6</v>
      </c>
      <c r="M43" t="s">
        <v>147</v>
      </c>
    </row>
    <row r="44" spans="1:13">
      <c r="A44" t="s">
        <v>12</v>
      </c>
      <c r="B44" t="s">
        <v>13</v>
      </c>
      <c r="C44" t="str">
        <f>("250151")</f>
        <v>250151</v>
      </c>
      <c r="D44" t="str">
        <f>("813196025722")</f>
        <v>813196025722</v>
      </c>
      <c r="E44" t="s">
        <v>76</v>
      </c>
      <c r="F44" t="s">
        <v>77</v>
      </c>
      <c r="G44">
        <v>106.9</v>
      </c>
      <c r="H44" t="s">
        <v>57</v>
      </c>
      <c r="I44" s="1">
        <v>45444</v>
      </c>
      <c r="J44">
        <v>0.44900000000000001</v>
      </c>
      <c r="K44">
        <v>0.99</v>
      </c>
      <c r="M44" t="s">
        <v>147</v>
      </c>
    </row>
    <row r="45" spans="1:13">
      <c r="A45" t="s">
        <v>12</v>
      </c>
      <c r="B45" t="s">
        <v>13</v>
      </c>
      <c r="C45" t="str">
        <f>("250152")</f>
        <v>250152</v>
      </c>
      <c r="D45" t="str">
        <f>("813196025326")</f>
        <v>813196025326</v>
      </c>
      <c r="E45" t="s">
        <v>78</v>
      </c>
      <c r="F45" t="s">
        <v>79</v>
      </c>
      <c r="G45">
        <v>106.9</v>
      </c>
      <c r="H45" t="s">
        <v>57</v>
      </c>
      <c r="I45" s="1">
        <v>45444</v>
      </c>
      <c r="J45">
        <v>0.44900000000000001</v>
      </c>
      <c r="K45">
        <v>0.99</v>
      </c>
      <c r="M45" t="s">
        <v>147</v>
      </c>
    </row>
    <row r="46" spans="1:13">
      <c r="A46" t="s">
        <v>12</v>
      </c>
      <c r="B46" t="s">
        <v>13</v>
      </c>
      <c r="C46" t="str">
        <f>("250153")</f>
        <v>250153</v>
      </c>
      <c r="D46" t="str">
        <f>("813196025739")</f>
        <v>813196025739</v>
      </c>
      <c r="E46" t="s">
        <v>80</v>
      </c>
      <c r="F46" t="s">
        <v>81</v>
      </c>
      <c r="G46">
        <v>143.75</v>
      </c>
      <c r="H46" t="s">
        <v>57</v>
      </c>
      <c r="I46" s="1">
        <v>45444</v>
      </c>
      <c r="J46">
        <v>0.67100000000000004</v>
      </c>
      <c r="K46">
        <v>1.4790000000000001</v>
      </c>
      <c r="M46" t="s">
        <v>147</v>
      </c>
    </row>
    <row r="47" spans="1:13">
      <c r="A47" t="s">
        <v>12</v>
      </c>
      <c r="B47" t="s">
        <v>13</v>
      </c>
      <c r="C47" t="str">
        <f>("250154")</f>
        <v>250154</v>
      </c>
      <c r="D47" t="str">
        <f>("813196025746")</f>
        <v>813196025746</v>
      </c>
      <c r="E47" t="s">
        <v>82</v>
      </c>
      <c r="F47" t="s">
        <v>83</v>
      </c>
      <c r="G47">
        <v>181.25</v>
      </c>
      <c r="H47" t="s">
        <v>57</v>
      </c>
      <c r="I47" s="1">
        <v>45444</v>
      </c>
      <c r="J47">
        <v>1.0389999999999999</v>
      </c>
      <c r="K47">
        <v>2.2909999999999999</v>
      </c>
      <c r="M47" t="s">
        <v>147</v>
      </c>
    </row>
    <row r="48" spans="1:13">
      <c r="A48" t="s">
        <v>12</v>
      </c>
      <c r="B48" t="s">
        <v>13</v>
      </c>
      <c r="C48" t="str">
        <f>("250155")</f>
        <v>250155</v>
      </c>
      <c r="D48" t="str">
        <f>("813196025005")</f>
        <v>813196025005</v>
      </c>
      <c r="E48" t="s">
        <v>84</v>
      </c>
      <c r="F48" t="s">
        <v>85</v>
      </c>
      <c r="G48">
        <v>38</v>
      </c>
      <c r="H48" t="s">
        <v>57</v>
      </c>
      <c r="I48" s="1">
        <v>45444</v>
      </c>
      <c r="J48">
        <v>0.109</v>
      </c>
      <c r="K48">
        <v>0.24</v>
      </c>
      <c r="L48" s="2">
        <v>6</v>
      </c>
      <c r="M48" t="s">
        <v>147</v>
      </c>
    </row>
    <row r="49" spans="1:13">
      <c r="A49" t="s">
        <v>12</v>
      </c>
      <c r="B49" t="s">
        <v>13</v>
      </c>
      <c r="C49" t="str">
        <f>("250156")</f>
        <v>250156</v>
      </c>
      <c r="D49" t="str">
        <f>("813196025012")</f>
        <v>813196025012</v>
      </c>
      <c r="E49" t="s">
        <v>86</v>
      </c>
      <c r="F49" t="s">
        <v>87</v>
      </c>
      <c r="G49">
        <v>41.2</v>
      </c>
      <c r="H49" t="s">
        <v>57</v>
      </c>
      <c r="I49" s="1">
        <v>45444</v>
      </c>
      <c r="J49">
        <v>0.159</v>
      </c>
      <c r="K49">
        <v>0.35099999999999998</v>
      </c>
      <c r="L49" s="2">
        <v>6</v>
      </c>
      <c r="M49" t="s">
        <v>147</v>
      </c>
    </row>
    <row r="50" spans="1:13">
      <c r="A50" t="s">
        <v>12</v>
      </c>
      <c r="B50" t="s">
        <v>13</v>
      </c>
      <c r="C50" t="str">
        <f>("250157")</f>
        <v>250157</v>
      </c>
      <c r="D50" t="str">
        <f>("813196025029")</f>
        <v>813196025029</v>
      </c>
      <c r="E50" t="s">
        <v>88</v>
      </c>
      <c r="F50" t="s">
        <v>89</v>
      </c>
      <c r="G50">
        <v>52.25</v>
      </c>
      <c r="H50" t="s">
        <v>57</v>
      </c>
      <c r="I50" s="1">
        <v>45444</v>
      </c>
      <c r="J50">
        <v>0.26300000000000001</v>
      </c>
      <c r="K50">
        <v>0.57999999999999996</v>
      </c>
      <c r="L50" s="2">
        <v>6</v>
      </c>
      <c r="M50" t="s">
        <v>147</v>
      </c>
    </row>
    <row r="51" spans="1:13">
      <c r="A51" t="s">
        <v>12</v>
      </c>
      <c r="B51" t="s">
        <v>13</v>
      </c>
      <c r="C51" t="str">
        <f>("250158")</f>
        <v>250158</v>
      </c>
      <c r="D51" t="str">
        <f>("813196025661")</f>
        <v>813196025661</v>
      </c>
      <c r="E51" t="s">
        <v>90</v>
      </c>
      <c r="F51" t="s">
        <v>91</v>
      </c>
      <c r="G51">
        <v>103.75</v>
      </c>
      <c r="H51" t="s">
        <v>57</v>
      </c>
      <c r="I51" s="1">
        <v>45444</v>
      </c>
      <c r="J51">
        <v>0.42199999999999999</v>
      </c>
      <c r="K51">
        <v>0.93</v>
      </c>
      <c r="M51" t="s">
        <v>147</v>
      </c>
    </row>
    <row r="52" spans="1:13">
      <c r="A52" t="s">
        <v>12</v>
      </c>
      <c r="B52" t="s">
        <v>13</v>
      </c>
      <c r="C52" t="str">
        <f>("250159")</f>
        <v>250159</v>
      </c>
      <c r="D52" t="str">
        <f>("813196025265")</f>
        <v>813196025265</v>
      </c>
      <c r="E52" t="s">
        <v>92</v>
      </c>
      <c r="F52" t="s">
        <v>93</v>
      </c>
      <c r="G52">
        <v>103.75</v>
      </c>
      <c r="H52" t="s">
        <v>57</v>
      </c>
      <c r="I52" s="1">
        <v>45444</v>
      </c>
      <c r="J52">
        <v>0.42199999999999999</v>
      </c>
      <c r="K52">
        <v>0.93</v>
      </c>
      <c r="M52" t="s">
        <v>147</v>
      </c>
    </row>
    <row r="53" spans="1:13">
      <c r="A53" t="s">
        <v>12</v>
      </c>
      <c r="B53" t="s">
        <v>13</v>
      </c>
      <c r="C53" t="str">
        <f>("250160")</f>
        <v>250160</v>
      </c>
      <c r="D53" t="str">
        <f>("813196025678")</f>
        <v>813196025678</v>
      </c>
      <c r="E53" t="s">
        <v>94</v>
      </c>
      <c r="F53" t="s">
        <v>95</v>
      </c>
      <c r="G53">
        <v>125.65</v>
      </c>
      <c r="H53" t="s">
        <v>57</v>
      </c>
      <c r="I53" s="1">
        <v>45444</v>
      </c>
      <c r="J53">
        <v>0.59</v>
      </c>
      <c r="K53">
        <v>1.3009999999999999</v>
      </c>
      <c r="M53" t="s">
        <v>147</v>
      </c>
    </row>
    <row r="54" spans="1:13">
      <c r="A54" t="s">
        <v>12</v>
      </c>
      <c r="B54" t="s">
        <v>13</v>
      </c>
      <c r="C54" t="str">
        <f>("250161")</f>
        <v>250161</v>
      </c>
      <c r="D54" t="str">
        <f>("813196025685")</f>
        <v>813196025685</v>
      </c>
      <c r="E54" t="s">
        <v>96</v>
      </c>
      <c r="F54" t="s">
        <v>97</v>
      </c>
      <c r="G54">
        <v>182</v>
      </c>
      <c r="H54" t="s">
        <v>57</v>
      </c>
      <c r="I54" s="1">
        <v>45444</v>
      </c>
      <c r="J54">
        <v>0.88900000000000001</v>
      </c>
      <c r="K54">
        <v>1.96</v>
      </c>
      <c r="M54" t="s">
        <v>147</v>
      </c>
    </row>
    <row r="55" spans="1:13">
      <c r="A55" t="s">
        <v>12</v>
      </c>
      <c r="B55" t="s">
        <v>13</v>
      </c>
      <c r="C55" t="str">
        <f>("250162")</f>
        <v>250162</v>
      </c>
      <c r="D55" t="str">
        <f>("813196025258")</f>
        <v>813196025258</v>
      </c>
      <c r="E55" t="s">
        <v>98</v>
      </c>
      <c r="F55" t="s">
        <v>99</v>
      </c>
      <c r="G55">
        <v>38.5</v>
      </c>
      <c r="H55" t="s">
        <v>57</v>
      </c>
      <c r="I55" s="1">
        <v>45444</v>
      </c>
      <c r="J55">
        <v>9.0999999999999998E-2</v>
      </c>
      <c r="K55">
        <v>0.20100000000000001</v>
      </c>
      <c r="L55" s="2">
        <v>6</v>
      </c>
      <c r="M55" t="s">
        <v>147</v>
      </c>
    </row>
    <row r="56" spans="1:13">
      <c r="A56" t="s">
        <v>12</v>
      </c>
      <c r="B56" t="s">
        <v>13</v>
      </c>
      <c r="C56" t="str">
        <f>("251032")</f>
        <v>251032</v>
      </c>
      <c r="D56" t="str">
        <f>("813196025180")</f>
        <v>813196025180</v>
      </c>
      <c r="E56" t="s">
        <v>100</v>
      </c>
      <c r="F56" t="s">
        <v>101</v>
      </c>
      <c r="G56">
        <v>56.5</v>
      </c>
      <c r="H56" t="s">
        <v>57</v>
      </c>
      <c r="I56" s="1">
        <v>45444</v>
      </c>
      <c r="J56">
        <v>0.222</v>
      </c>
      <c r="K56">
        <v>0.48899999999999999</v>
      </c>
      <c r="L56" s="2">
        <v>6</v>
      </c>
      <c r="M56" t="s">
        <v>148</v>
      </c>
    </row>
    <row r="57" spans="1:13">
      <c r="A57" t="s">
        <v>12</v>
      </c>
      <c r="B57" t="s">
        <v>13</v>
      </c>
      <c r="C57" t="str">
        <f>("251033")</f>
        <v>251033</v>
      </c>
      <c r="D57" t="str">
        <f>("813196025197")</f>
        <v>813196025197</v>
      </c>
      <c r="E57" t="s">
        <v>102</v>
      </c>
      <c r="F57" t="s">
        <v>103</v>
      </c>
      <c r="G57">
        <v>67</v>
      </c>
      <c r="H57" t="s">
        <v>57</v>
      </c>
      <c r="I57" s="1">
        <v>45444</v>
      </c>
      <c r="J57">
        <v>0.308</v>
      </c>
      <c r="K57">
        <v>0.67900000000000005</v>
      </c>
      <c r="L57" s="2">
        <v>6</v>
      </c>
      <c r="M57" t="s">
        <v>148</v>
      </c>
    </row>
    <row r="58" spans="1:13">
      <c r="A58" t="s">
        <v>12</v>
      </c>
      <c r="B58" t="s">
        <v>13</v>
      </c>
      <c r="C58" t="str">
        <f>("251034")</f>
        <v>251034</v>
      </c>
      <c r="D58" t="str">
        <f>("813196025203")</f>
        <v>813196025203</v>
      </c>
      <c r="E58" t="s">
        <v>104</v>
      </c>
      <c r="F58" t="s">
        <v>105</v>
      </c>
      <c r="G58">
        <v>85.5</v>
      </c>
      <c r="H58" t="s">
        <v>57</v>
      </c>
      <c r="I58" s="1">
        <v>45444</v>
      </c>
      <c r="J58">
        <v>0.53100000000000003</v>
      </c>
      <c r="K58">
        <v>1.171</v>
      </c>
      <c r="L58" s="2">
        <v>6</v>
      </c>
      <c r="M58" t="s">
        <v>148</v>
      </c>
    </row>
    <row r="59" spans="1:13">
      <c r="A59" t="s">
        <v>12</v>
      </c>
      <c r="B59" t="s">
        <v>13</v>
      </c>
      <c r="C59" t="str">
        <f>("251035")</f>
        <v>251035</v>
      </c>
      <c r="D59" t="str">
        <f>("813196025753")</f>
        <v>813196025753</v>
      </c>
      <c r="E59" t="s">
        <v>106</v>
      </c>
      <c r="F59" t="s">
        <v>107</v>
      </c>
      <c r="G59">
        <v>115</v>
      </c>
      <c r="H59" t="s">
        <v>57</v>
      </c>
      <c r="I59" s="1">
        <v>45444</v>
      </c>
      <c r="J59">
        <v>0.68</v>
      </c>
      <c r="K59">
        <v>1.4990000000000001</v>
      </c>
      <c r="M59" t="s">
        <v>148</v>
      </c>
    </row>
    <row r="60" spans="1:13">
      <c r="A60" t="s">
        <v>12</v>
      </c>
      <c r="B60" t="s">
        <v>13</v>
      </c>
      <c r="C60" t="str">
        <f>("251036")</f>
        <v>251036</v>
      </c>
      <c r="D60" t="str">
        <f>("813196025760")</f>
        <v>813196025760</v>
      </c>
      <c r="E60" t="s">
        <v>108</v>
      </c>
      <c r="F60" t="s">
        <v>109</v>
      </c>
      <c r="G60">
        <v>124</v>
      </c>
      <c r="H60" t="s">
        <v>57</v>
      </c>
      <c r="I60" s="1">
        <v>45444</v>
      </c>
      <c r="J60">
        <v>0.77100000000000002</v>
      </c>
      <c r="K60">
        <v>1.7</v>
      </c>
      <c r="M60" t="s">
        <v>148</v>
      </c>
    </row>
    <row r="61" spans="1:13">
      <c r="A61" t="s">
        <v>12</v>
      </c>
      <c r="B61" t="s">
        <v>13</v>
      </c>
      <c r="C61" t="str">
        <f>("251037")</f>
        <v>251037</v>
      </c>
      <c r="D61" t="str">
        <f>("813196025777")</f>
        <v>813196025777</v>
      </c>
      <c r="E61" t="s">
        <v>110</v>
      </c>
      <c r="F61" t="s">
        <v>111</v>
      </c>
      <c r="G61">
        <v>140</v>
      </c>
      <c r="H61" t="s">
        <v>57</v>
      </c>
      <c r="I61" s="1">
        <v>45444</v>
      </c>
      <c r="J61">
        <v>1.0429999999999999</v>
      </c>
      <c r="K61">
        <v>2.2989999999999999</v>
      </c>
      <c r="M61" t="s">
        <v>148</v>
      </c>
    </row>
    <row r="62" spans="1:13">
      <c r="A62" t="s">
        <v>12</v>
      </c>
      <c r="B62" t="s">
        <v>13</v>
      </c>
      <c r="C62" t="str">
        <f>("221076")</f>
        <v>221076</v>
      </c>
      <c r="D62" t="str">
        <f>("813196026217")</f>
        <v>813196026217</v>
      </c>
      <c r="E62" t="s">
        <v>112</v>
      </c>
      <c r="F62" t="s">
        <v>113</v>
      </c>
      <c r="G62">
        <v>55</v>
      </c>
      <c r="H62" t="s">
        <v>57</v>
      </c>
      <c r="I62" s="1">
        <v>45444</v>
      </c>
      <c r="J62">
        <v>0.13600000000000001</v>
      </c>
      <c r="K62">
        <v>0.3</v>
      </c>
      <c r="L62" s="2">
        <v>6</v>
      </c>
      <c r="M62" t="s">
        <v>148</v>
      </c>
    </row>
    <row r="63" spans="1:13">
      <c r="A63" t="s">
        <v>12</v>
      </c>
      <c r="B63" t="s">
        <v>13</v>
      </c>
      <c r="C63" t="str">
        <f>("221077")</f>
        <v>221077</v>
      </c>
      <c r="D63" t="str">
        <f>("813196026224")</f>
        <v>813196026224</v>
      </c>
      <c r="E63" t="s">
        <v>114</v>
      </c>
      <c r="F63" t="s">
        <v>115</v>
      </c>
      <c r="G63">
        <v>65</v>
      </c>
      <c r="H63" t="s">
        <v>57</v>
      </c>
      <c r="I63" s="1">
        <v>45444</v>
      </c>
      <c r="J63">
        <v>9.0999999999999998E-2</v>
      </c>
      <c r="K63">
        <v>0.20100000000000001</v>
      </c>
      <c r="L63" s="2">
        <v>6</v>
      </c>
      <c r="M63" t="s">
        <v>148</v>
      </c>
    </row>
    <row r="64" spans="1:13">
      <c r="A64" t="s">
        <v>12</v>
      </c>
      <c r="B64" t="s">
        <v>13</v>
      </c>
      <c r="C64" t="str">
        <f>("221078")</f>
        <v>221078</v>
      </c>
      <c r="D64" t="str">
        <f>("813196026231")</f>
        <v>813196026231</v>
      </c>
      <c r="E64" t="s">
        <v>116</v>
      </c>
      <c r="F64" t="s">
        <v>117</v>
      </c>
      <c r="G64">
        <v>80</v>
      </c>
      <c r="H64" t="s">
        <v>57</v>
      </c>
      <c r="I64" s="1">
        <v>45444</v>
      </c>
      <c r="J64">
        <v>0.27200000000000002</v>
      </c>
      <c r="K64">
        <v>0.6</v>
      </c>
      <c r="L64" s="2">
        <v>6</v>
      </c>
      <c r="M64" t="s">
        <v>148</v>
      </c>
    </row>
    <row r="65" spans="1:13">
      <c r="A65" t="s">
        <v>12</v>
      </c>
      <c r="B65" t="s">
        <v>13</v>
      </c>
      <c r="C65" t="str">
        <f>("251031")</f>
        <v>251031</v>
      </c>
      <c r="D65" t="str">
        <f>("813196026163")</f>
        <v>813196026163</v>
      </c>
      <c r="E65" t="s">
        <v>118</v>
      </c>
      <c r="F65" t="s">
        <v>119</v>
      </c>
      <c r="G65">
        <v>115</v>
      </c>
      <c r="H65" t="s">
        <v>57</v>
      </c>
      <c r="I65" s="1">
        <v>45444</v>
      </c>
      <c r="J65">
        <v>4.0819999999999999</v>
      </c>
      <c r="K65">
        <v>8.9990000000000006</v>
      </c>
      <c r="L65" s="2">
        <v>8</v>
      </c>
      <c r="M65" t="s">
        <v>150</v>
      </c>
    </row>
    <row r="66" spans="1:13">
      <c r="A66" t="s">
        <v>12</v>
      </c>
      <c r="B66" t="s">
        <v>13</v>
      </c>
      <c r="C66" t="str">
        <f>("251026")</f>
        <v>251026</v>
      </c>
      <c r="D66" t="str">
        <f>("813196025166")</f>
        <v>813196025166</v>
      </c>
      <c r="E66" t="s">
        <v>120</v>
      </c>
      <c r="F66" t="s">
        <v>121</v>
      </c>
      <c r="G66">
        <v>126</v>
      </c>
      <c r="H66" t="s">
        <v>57</v>
      </c>
      <c r="I66" s="1">
        <v>45444</v>
      </c>
      <c r="J66">
        <v>1.9139999999999999</v>
      </c>
      <c r="K66">
        <v>4.22</v>
      </c>
      <c r="L66" s="2">
        <v>8</v>
      </c>
      <c r="M66" t="s">
        <v>150</v>
      </c>
    </row>
    <row r="67" spans="1:13">
      <c r="A67" t="s">
        <v>12</v>
      </c>
      <c r="B67" t="s">
        <v>13</v>
      </c>
      <c r="C67" t="str">
        <f>("251027")</f>
        <v>251027</v>
      </c>
      <c r="D67" t="str">
        <f>("813196025173")</f>
        <v>813196025173</v>
      </c>
      <c r="E67" t="s">
        <v>122</v>
      </c>
      <c r="F67" t="s">
        <v>123</v>
      </c>
      <c r="G67">
        <v>145</v>
      </c>
      <c r="H67" t="s">
        <v>57</v>
      </c>
      <c r="I67" s="1">
        <v>45444</v>
      </c>
      <c r="J67">
        <v>3.016</v>
      </c>
      <c r="K67">
        <v>6.649</v>
      </c>
      <c r="L67" s="2">
        <v>6</v>
      </c>
      <c r="M67" t="s">
        <v>150</v>
      </c>
    </row>
    <row r="68" spans="1:13">
      <c r="A68" t="s">
        <v>12</v>
      </c>
      <c r="B68" t="s">
        <v>13</v>
      </c>
      <c r="C68" t="str">
        <f>("251028")</f>
        <v>251028</v>
      </c>
      <c r="D68" t="str">
        <f>("813196025784")</f>
        <v>813196025784</v>
      </c>
      <c r="E68" t="s">
        <v>124</v>
      </c>
      <c r="F68" t="s">
        <v>125</v>
      </c>
      <c r="G68">
        <v>210</v>
      </c>
      <c r="H68" t="s">
        <v>57</v>
      </c>
      <c r="I68" s="1">
        <v>45444</v>
      </c>
      <c r="J68">
        <v>2.948</v>
      </c>
      <c r="K68">
        <v>6.4989999999999997</v>
      </c>
      <c r="L68" s="2">
        <v>5</v>
      </c>
      <c r="M68" t="s">
        <v>150</v>
      </c>
    </row>
    <row r="69" spans="1:13">
      <c r="A69" t="s">
        <v>12</v>
      </c>
      <c r="B69" t="s">
        <v>13</v>
      </c>
      <c r="C69" t="str">
        <f>("251029")</f>
        <v>251029</v>
      </c>
      <c r="D69" t="str">
        <f>("813196025791")</f>
        <v>813196025791</v>
      </c>
      <c r="E69" t="s">
        <v>126</v>
      </c>
      <c r="F69" t="s">
        <v>127</v>
      </c>
      <c r="G69">
        <v>295</v>
      </c>
      <c r="H69" t="s">
        <v>57</v>
      </c>
      <c r="I69" s="1">
        <v>45444</v>
      </c>
      <c r="J69">
        <v>3.1749999999999998</v>
      </c>
      <c r="K69">
        <v>7</v>
      </c>
      <c r="M69" t="s">
        <v>150</v>
      </c>
    </row>
    <row r="70" spans="1:13">
      <c r="A70" t="s">
        <v>12</v>
      </c>
      <c r="B70" t="s">
        <v>13</v>
      </c>
      <c r="C70" t="str">
        <f>("251030")</f>
        <v>251030</v>
      </c>
      <c r="D70" t="str">
        <f>("813196025807")</f>
        <v>813196025807</v>
      </c>
      <c r="E70" t="s">
        <v>128</v>
      </c>
      <c r="F70" t="s">
        <v>129</v>
      </c>
      <c r="G70">
        <v>395</v>
      </c>
      <c r="H70" t="s">
        <v>57</v>
      </c>
      <c r="I70" s="1">
        <v>45444</v>
      </c>
      <c r="J70">
        <v>4.0819999999999999</v>
      </c>
      <c r="K70">
        <v>8.9990000000000006</v>
      </c>
      <c r="L70" s="2">
        <v>2</v>
      </c>
      <c r="M70" t="s">
        <v>150</v>
      </c>
    </row>
    <row r="71" spans="1:13">
      <c r="A71" t="s">
        <v>12</v>
      </c>
      <c r="B71" t="s">
        <v>13</v>
      </c>
      <c r="C71" t="str">
        <f>("251038")</f>
        <v>251038</v>
      </c>
      <c r="D71" t="str">
        <f>("813196026422")</f>
        <v>813196026422</v>
      </c>
      <c r="E71" t="s">
        <v>130</v>
      </c>
      <c r="F71" t="s">
        <v>131</v>
      </c>
      <c r="G71">
        <v>18.399999999999999</v>
      </c>
      <c r="H71" t="s">
        <v>57</v>
      </c>
      <c r="I71" s="1">
        <v>45444</v>
      </c>
      <c r="J71">
        <v>0.22700000000000001</v>
      </c>
      <c r="K71">
        <v>0.5</v>
      </c>
      <c r="M71" t="s">
        <v>149</v>
      </c>
    </row>
    <row r="72" spans="1:13">
      <c r="A72" t="s">
        <v>12</v>
      </c>
      <c r="B72" t="s">
        <v>13</v>
      </c>
      <c r="C72" t="str">
        <f>("251040")</f>
        <v>251040</v>
      </c>
      <c r="D72" t="str">
        <f>("813196026439")</f>
        <v>813196026439</v>
      </c>
      <c r="E72" t="s">
        <v>132</v>
      </c>
      <c r="F72" t="s">
        <v>133</v>
      </c>
      <c r="G72">
        <v>28.75</v>
      </c>
      <c r="H72" t="s">
        <v>57</v>
      </c>
      <c r="I72" s="1">
        <v>45444</v>
      </c>
      <c r="J72">
        <v>0.45400000000000001</v>
      </c>
      <c r="K72">
        <v>1.0009999999999999</v>
      </c>
      <c r="M72" t="s">
        <v>149</v>
      </c>
    </row>
    <row r="73" spans="1:13">
      <c r="A73" t="s">
        <v>12</v>
      </c>
      <c r="B73" t="s">
        <v>13</v>
      </c>
      <c r="C73" t="str">
        <f>("251041")</f>
        <v>251041</v>
      </c>
      <c r="D73" t="str">
        <f>("813196026446")</f>
        <v>813196026446</v>
      </c>
      <c r="E73" t="s">
        <v>134</v>
      </c>
      <c r="F73" t="s">
        <v>135</v>
      </c>
      <c r="G73">
        <v>44.5</v>
      </c>
      <c r="H73" t="s">
        <v>57</v>
      </c>
      <c r="I73" s="1">
        <v>45444</v>
      </c>
      <c r="J73">
        <v>1.36</v>
      </c>
      <c r="K73">
        <v>2.9980000000000002</v>
      </c>
      <c r="M73" t="s">
        <v>149</v>
      </c>
    </row>
    <row r="74" spans="1:13">
      <c r="A74" t="s">
        <v>12</v>
      </c>
      <c r="B74" t="s">
        <v>13</v>
      </c>
      <c r="C74" t="str">
        <f>("251039")</f>
        <v>251039</v>
      </c>
      <c r="D74" t="str">
        <f>("813196026453")</f>
        <v>813196026453</v>
      </c>
      <c r="E74" t="s">
        <v>136</v>
      </c>
      <c r="F74" t="s">
        <v>137</v>
      </c>
      <c r="G74">
        <v>63</v>
      </c>
      <c r="H74" t="s">
        <v>57</v>
      </c>
      <c r="I74" s="1">
        <v>45444</v>
      </c>
      <c r="J74">
        <v>2.722</v>
      </c>
      <c r="K74">
        <v>6.0010000000000003</v>
      </c>
      <c r="L74" s="2">
        <v>6</v>
      </c>
      <c r="M74" t="s">
        <v>149</v>
      </c>
    </row>
    <row r="75" spans="1:13">
      <c r="A75" t="s">
        <v>12</v>
      </c>
      <c r="B75" t="s">
        <v>13</v>
      </c>
      <c r="C75" t="str">
        <f>("251042")</f>
        <v>251042</v>
      </c>
      <c r="D75" t="str">
        <f>("813196026385")</f>
        <v>813196026385</v>
      </c>
      <c r="E75" t="s">
        <v>138</v>
      </c>
      <c r="F75" t="s">
        <v>139</v>
      </c>
      <c r="G75">
        <v>50</v>
      </c>
      <c r="H75" t="s">
        <v>57</v>
      </c>
      <c r="I75" s="1">
        <v>45444</v>
      </c>
      <c r="J75">
        <v>0.77</v>
      </c>
      <c r="K75">
        <v>1.698</v>
      </c>
      <c r="L75" s="2">
        <v>8</v>
      </c>
      <c r="M75" t="s">
        <v>149</v>
      </c>
    </row>
    <row r="76" spans="1:13">
      <c r="A76" t="s">
        <v>12</v>
      </c>
      <c r="B76" t="s">
        <v>13</v>
      </c>
      <c r="C76" t="str">
        <f>("251044")</f>
        <v>251044</v>
      </c>
      <c r="D76" t="str">
        <f>("813196026392")</f>
        <v>813196026392</v>
      </c>
      <c r="E76" t="s">
        <v>140</v>
      </c>
      <c r="F76" t="s">
        <v>141</v>
      </c>
      <c r="G76">
        <v>102</v>
      </c>
      <c r="H76" t="s">
        <v>57</v>
      </c>
      <c r="I76" s="1">
        <v>45444</v>
      </c>
      <c r="J76">
        <v>0.45400000000000001</v>
      </c>
      <c r="K76">
        <v>1.0009999999999999</v>
      </c>
      <c r="M76" t="s">
        <v>149</v>
      </c>
    </row>
    <row r="77" spans="1:13">
      <c r="A77" t="s">
        <v>12</v>
      </c>
      <c r="B77" t="s">
        <v>13</v>
      </c>
      <c r="C77" t="str">
        <f>("251045")</f>
        <v>251045</v>
      </c>
      <c r="D77" t="str">
        <f>("813196026408")</f>
        <v>813196026408</v>
      </c>
      <c r="E77" t="s">
        <v>142</v>
      </c>
      <c r="F77" t="s">
        <v>143</v>
      </c>
      <c r="G77">
        <v>146</v>
      </c>
      <c r="H77" t="s">
        <v>57</v>
      </c>
      <c r="I77" s="1">
        <v>45444</v>
      </c>
      <c r="J77">
        <v>1.361</v>
      </c>
      <c r="K77">
        <v>3</v>
      </c>
      <c r="M77" t="s">
        <v>149</v>
      </c>
    </row>
    <row r="78" spans="1:13">
      <c r="A78" t="s">
        <v>12</v>
      </c>
      <c r="B78" t="s">
        <v>13</v>
      </c>
      <c r="C78" t="str">
        <f>("251043")</f>
        <v>251043</v>
      </c>
      <c r="D78" t="str">
        <f>("813196026415")</f>
        <v>813196026415</v>
      </c>
      <c r="E78" t="s">
        <v>144</v>
      </c>
      <c r="F78" t="s">
        <v>145</v>
      </c>
      <c r="G78">
        <v>283</v>
      </c>
      <c r="H78" t="s">
        <v>57</v>
      </c>
      <c r="I78" s="1">
        <v>45444</v>
      </c>
      <c r="J78">
        <v>2.72</v>
      </c>
      <c r="K78">
        <v>5.9969999999999999</v>
      </c>
      <c r="M78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HFUUS060124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Somers, Jim</dc:creator>
  <cp:lastModifiedBy>O'Connor, Dana</cp:lastModifiedBy>
  <dcterms:created xsi:type="dcterms:W3CDTF">2024-06-03T20:00:37Z</dcterms:created>
  <dcterms:modified xsi:type="dcterms:W3CDTF">2024-06-03T20:17:42Z</dcterms:modified>
</cp:coreProperties>
</file>