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oak\oakgen\Floriana Altomare Rego\1--PRICE LISTS--\In Progress Canadian lists\NEW increase\Mechanical\2024 Final Mechanical Final PDF and XLS\English\"/>
    </mc:Choice>
  </mc:AlternateContent>
  <xr:revisionPtr revIDLastSave="0" documentId="13_ncr:1_{0CDAC4CF-00A4-4FE3-82B5-F648A4A5DA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WTSCDA020124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</calcChain>
</file>

<file path=xl/sharedStrings.xml><?xml version="1.0" encoding="utf-8"?>
<sst xmlns="http://schemas.openxmlformats.org/spreadsheetml/2006/main" count="738" uniqueCount="252">
  <si>
    <t>Price Table</t>
  </si>
  <si>
    <t>List - Id</t>
  </si>
  <si>
    <t>List - Name</t>
  </si>
  <si>
    <t>P-Code</t>
  </si>
  <si>
    <t>UPC-Code</t>
  </si>
  <si>
    <t>Universal Number</t>
  </si>
  <si>
    <t>Prod-Desc</t>
  </si>
  <si>
    <t>List Price</t>
  </si>
  <si>
    <t>/Per</t>
  </si>
  <si>
    <t>Eff-Date</t>
  </si>
  <si>
    <t>Unit Wght Kgs</t>
  </si>
  <si>
    <t>Unit Wght Lbs</t>
  </si>
  <si>
    <t>Carton Qty</t>
  </si>
  <si>
    <t>Price Class</t>
  </si>
  <si>
    <t>Obsolete/No Longer Replnsh.</t>
  </si>
  <si>
    <t>Obs-Eff-Date</t>
  </si>
  <si>
    <t>French Prod-Desc</t>
  </si>
  <si>
    <t>01*REGION-06</t>
  </si>
  <si>
    <t>PWTSCDA0201241</t>
  </si>
  <si>
    <t>CDN Pipe with the Stripe - February 1, 2024</t>
  </si>
  <si>
    <t>1"x500' PE 75 PSI(RED STRIPE) CSA PIPE WITH THESTRIPE</t>
  </si>
  <si>
    <t>/100</t>
  </si>
  <si>
    <t>1"x500' PE 75 PSI(BANDE ROUGE) CSA POLYCOULEUR</t>
  </si>
  <si>
    <t>1/2"x100' PE 75 PSI(RED STRIPE) CSA PIPE WITH THESTRIPE</t>
  </si>
  <si>
    <t>1/2"x100' PE 75 PSI(BANDEROUGE) CSA POLYCOULEUR</t>
  </si>
  <si>
    <t>1/2"x400' PE 75 PSI(RED STRIPE) CSA PIPE WITH THESTRIPE</t>
  </si>
  <si>
    <t>1/2"x400' PE 75 PSI(BANDEROUGE) CSA POLYCOULEUR</t>
  </si>
  <si>
    <t>1/2"x3000' PE 75 PSI(RED STRIPE) CSA PIPE WITH THESTRIPE</t>
  </si>
  <si>
    <t>1/2"x3000' PE 75 PSI(BANDE ROUGE) CSA POLYCOULEUR</t>
  </si>
  <si>
    <t>3/4"x100' PE 75 PSI(RED STRIPE) CSA PIPE WITH THESTRIPE</t>
  </si>
  <si>
    <t>3/4"x100' PE 75 PSI(BANDEROUGE) CSA POLYCOULEUR</t>
  </si>
  <si>
    <t>3/4"x400' PE 75 PSI(RED STRIPE) CSA PIPE WITH THESTRIPE</t>
  </si>
  <si>
    <t>3/4"x400' PE 75 PSI(BANDEROUGE) CSA POLYCOULEUR</t>
  </si>
  <si>
    <t>3/4"x2500' PE 75 PSI(RED STRIPE) CSA PIPE WITH THESTRIPE</t>
  </si>
  <si>
    <t>3/4"x2500' PE 75 PSI(BANDE ROUGE) CSA POLYCOULEUR</t>
  </si>
  <si>
    <t>1"x100' PE 75 PSI(RED STRIPE) CSA PIPE WITH THESTRIPE</t>
  </si>
  <si>
    <t>1"x100' PE 75 PSI(BANDE ROUGE) CSA POLYCOULEUR</t>
  </si>
  <si>
    <t>1"x300' PE 75 PSI(RED STRIPE) CSA PIPE WITH THESTRIPE</t>
  </si>
  <si>
    <t>1"x300' PE 75 PSI(BANDE ROUGE) CSA POLYCOULEUR</t>
  </si>
  <si>
    <t>1"x1500' PE 75 PSI(RED STRIPE) CSA PIPE WITH THESTRIPE</t>
  </si>
  <si>
    <t>1"x1500' PE 75 PSI(BANDE ROUGE) CSA POLYCOULEUR</t>
  </si>
  <si>
    <t>1 1/4"x100' PE 75 PSI(REDSTRIPE) CSA PIPE WITH THESTRIPE</t>
  </si>
  <si>
    <t>1 1/4"x100' PE 75 PSI(BANDE ROUGE) CSA POLYCOULEUR</t>
  </si>
  <si>
    <t>1 1/4"x300' PE 75 PSI(REDSTRIPE) CSA PIPE WITH THESTRIPE</t>
  </si>
  <si>
    <t>1 1/4"x300' PE 75 PSI(BANDE ROUGE) CSA POLYCOULEUR</t>
  </si>
  <si>
    <t>1 1/4"x1000' PE 75 PSI(RED STRIPE) CSA PIPE WITH THE STRIPE</t>
  </si>
  <si>
    <t>1 1/4"x1000' PE 75 PSI(BANDE ROUGE) CSA POLYCOULEUR</t>
  </si>
  <si>
    <t>1 1/2"x1000' PE 75 PSI(RED STRIPE) CSA PIPE WITH THE STRIPE</t>
  </si>
  <si>
    <t>1 1/2"x1000' PE 75 PSI(BANDE ROUGE) CSA POLYCOULEUR</t>
  </si>
  <si>
    <t>1 1/2"x100' PE 75 PSI(REDSTRIPE) CSA PIPE WITH THESTRIPE</t>
  </si>
  <si>
    <t>1 1/2"x100' PE 75 PSI(BANDE ROUGE) CSA POLYCOULEUR</t>
  </si>
  <si>
    <t>1 1/2"x250' PE 75 PSI(REDSTRIPE) CSA PIPE WITH THESTRIPE</t>
  </si>
  <si>
    <t>1 1/2"x250' PE 75 PSI(BANDE ROUGE) CSA POLYCOULEUR</t>
  </si>
  <si>
    <t>2"x100' PE 75 PSI(RED STRIPE) CSA PIPE WITH THESTRIPE</t>
  </si>
  <si>
    <t>2"x100' PE 75 PSI(BANDE ROUGE) CSA POLYCOULEUR</t>
  </si>
  <si>
    <t>2"x200' PE 75 PSI(RED STRIPE) CSA PIPE WITH THESTRIPE</t>
  </si>
  <si>
    <t>2"x200' PE 75 PSI(BANDE ROUGE) CSA POLYCOULEUR</t>
  </si>
  <si>
    <t>2"x500' PE 75 PSI(RED STRIPE) CSA PIPE WITH THESTRIPE</t>
  </si>
  <si>
    <t>2"x500' PE 75 PSI(BANDE ROUGE) CSA POLYCOULEUR</t>
  </si>
  <si>
    <t>2"x1000' PE 75 PSI(RED STRIPE) CSA PIPE WITH THESTRIPE</t>
  </si>
  <si>
    <t>2"x1000' PE 75 PSI(BANDE ROUGE) CSA POLYCOULEUR</t>
  </si>
  <si>
    <t>1 1/2"x500' PE 75 PSI(REDSTRIPE) CSA PIPE WITH THESTRIPE</t>
  </si>
  <si>
    <t>1 1/2"x500' PE 75 PSI(BANDE ROUGE) CSA POLYCOULEUR</t>
  </si>
  <si>
    <t>1 1/4"x500' PE 75 PSI(REDSTRIPE) CSA PIPE WITH THESTRIPE</t>
  </si>
  <si>
    <t>1 1/4"x500' PE 75 PSI(BANDE ROUGE) CSA POLYCOULEUR</t>
  </si>
  <si>
    <t>1/2"x100' PE 100 PSI(GREEN STRIPE) CSA PIPE WITH THE STRIPE</t>
  </si>
  <si>
    <t>015A</t>
  </si>
  <si>
    <t>1/2"x100' PE 100 PSI(BANDE VERTE) CSA POLYCOULEUR</t>
  </si>
  <si>
    <t>1/2"x400' PE 100 PSI(GREEN STRIPE) CSA PIPE WITH THE STRIPE</t>
  </si>
  <si>
    <t>1/2"x400' PE 100 PSI(BANDE VERTE) CSA POLYCOULEUR</t>
  </si>
  <si>
    <t>1/2"x3000' PE 100 PSI(GREEN STRIPE) CSA PIPE WITH THE STRIPE</t>
  </si>
  <si>
    <t>1/2"x3000' PE 100 PSI(BANDE VERTE) CSA POLYCOULEUR</t>
  </si>
  <si>
    <t>3/4"x100' PE 100 PSI(GREEN STRIPE) CSA PIPE WITH THE STRIPE</t>
  </si>
  <si>
    <t>3/4"x100' PE 100 PSI(BANDE VERTE) CSA POLYCOULEUR</t>
  </si>
  <si>
    <t>3/4"x400' PE 100 PSI(GREEN STRIPE) CSA PIPE WITH THE STRIPE</t>
  </si>
  <si>
    <t>3/4"x400' PE 100 PSI(BANDE VERTE) CSA POLYCOULEUR</t>
  </si>
  <si>
    <t>3/4"x2500' PE 100 PSI(GREEN STRIPE) CSA PIPE WITH THE STRIPE</t>
  </si>
  <si>
    <t>3/4"x2500' PE 100 PSI(BANDE VERTE) CSA POLYCOULEUR</t>
  </si>
  <si>
    <t>1"x100' PE 100 PSI(GREEN STRIPE) CSA PIPE WITH THESTRIPE</t>
  </si>
  <si>
    <t>1"x100' PE 100 PSI(BANDE VERTE) CSA POLYCOULEUR</t>
  </si>
  <si>
    <t>1"x300' PE 100 PSI(GREEN STRIPE) CSA PIPE WITH THESTRIPE</t>
  </si>
  <si>
    <t>1"x300' PE 100 PSI(BANDE VERTE) CSA POLYCOULEUR</t>
  </si>
  <si>
    <t>1"x1500' PE 100 PSI(GREENSTRIPE) CSA PIPE WITH THESTRIPE</t>
  </si>
  <si>
    <t>1"x1500' PE 100 PSI(BANDEVERTE) CSA POLYCOULEUR</t>
  </si>
  <si>
    <t>1 1/4"x100' PE 100 PSI(GREEN STRIPE) CSA PIPE WITH THE STRIPE</t>
  </si>
  <si>
    <t>1 1/4"x100' PE 100 PSI(BANDE VERTE) CSA POLYCOULEUR</t>
  </si>
  <si>
    <t>1 1/4"x300' PE 100 PSI(GREEN STRIPE) CSA PIPE WITH THE STRIPE</t>
  </si>
  <si>
    <t>1 1/4"x300' PE 100 PSI(BANDE VERTE) CSA POLYCOULEUR</t>
  </si>
  <si>
    <t>1 1/4"x1000' PE 100 PSI(GREEN STRIPE) CSA PIPE WITH THE STRIPE</t>
  </si>
  <si>
    <t>1 1/4"x1000' PE 100 PSI(BANDE VERTE) CSA POLYCOULEUR</t>
  </si>
  <si>
    <t>1 1/2"x100' PE 100 PSI(GREEN STRIPE) CSA PIPE WITH THE STRIPE</t>
  </si>
  <si>
    <t>1 1/2"x100' PE 100 PSI(BANDE VERTE) CSA POLYCOULEUR</t>
  </si>
  <si>
    <t>1 1/2"x200' PE 100 PSI(GREEN STRIPE) CSA PIPE WITH THE STRIPE</t>
  </si>
  <si>
    <t>1 1/2"x200' PE 100 PSI(BANDE VERTE) CSA POLYCOULEUR</t>
  </si>
  <si>
    <t>1 1/2"x900' PE 100 PSI(GREEN STRIPE) CSA PIPE WITH THE STRIPE</t>
  </si>
  <si>
    <t>1 1/2"x900' PE 100 PSI(BANDE VERTE) CSA POLYCOULEUR</t>
  </si>
  <si>
    <t>2"x100' PE 100 PSI(GREEN STRIPE) CSA PIPE WITH THESTRIPE</t>
  </si>
  <si>
    <t>2"x100' PE 100 PSI(BANDE VERTE) CSA POLYCOULEUR</t>
  </si>
  <si>
    <t>2"x150' PE 100 PSI(GREEN STRIPE) CSA PIPE WITH THESTRIPE</t>
  </si>
  <si>
    <t>2"x150' PE 100 PSI(BANDE VERTE) CSA POLYCOULEUR</t>
  </si>
  <si>
    <t>2"x500' PE 100 PSI(GREEN STRIPE) CSA PIPE WITH THESTRIPE</t>
  </si>
  <si>
    <t>2"x500' PE 100 PSI(BANDE VERTE) CSA POLYCOULEUR</t>
  </si>
  <si>
    <t>1 1/2"x250' PE 100 PSI(GREEN STRIPE) CSA PIPE WITH THE STRIPE</t>
  </si>
  <si>
    <t>1 1/2"x250' PE 100 PSI(BANDE VERTE) CSA POLYCOULEUR</t>
  </si>
  <si>
    <t>2"x200' PE 100 PSI(GREEN STRIPE) CSA PIPE WITH THESTRIPE</t>
  </si>
  <si>
    <t>2"x200' PE 100 PSI(BANDE VERTE) CSA POLYCOULEUR</t>
  </si>
  <si>
    <t>1/2"x100' PE 75 PSI(WHITESTRIPE) STD PIPE WITH THESTRIPE</t>
  </si>
  <si>
    <t>1/2"x100' PE 75 PSI(BANDEBLANCHE) STD POLYCOULEUR</t>
  </si>
  <si>
    <t>1/2"x400' PE 75 PSI(WHITESTRIPE) STD PIPE WITH THESTRIPE</t>
  </si>
  <si>
    <t>1/2"x400' PE 75 PSI(BANDEBLANCHE) STD POLYCOULEUR</t>
  </si>
  <si>
    <t>1/2"x3000' PE 75 PSI(WHITE STRIPE) STD PIPE WITH THE STRIPE</t>
  </si>
  <si>
    <t>1/2"x3000' PE 75 PSI(BANDE BLANCHE) STD POLYCOULEUR</t>
  </si>
  <si>
    <t>3/4"x100' PE 75 PSI(WHITESTRIPE) STD PIPE WITH THESTRIPE</t>
  </si>
  <si>
    <t>3/4"x100' PE 75 PSI(BANDEBLANCHE) STD POLYCOULEUR</t>
  </si>
  <si>
    <t>3/4"x400' PE 75 PSI(WHITESTRIPE) STD PIPE WITH THESTRIPE</t>
  </si>
  <si>
    <t>3/4"x400' PE 75 PSI(BANDEBLANCHE) STD POLYCOULEUR</t>
  </si>
  <si>
    <t>3/4"x2500' PE 75 PSI(WHITE STRIPE) STD PIPE WITH THE STRIPE</t>
  </si>
  <si>
    <t>3/4"x2500' PE 75 PSI(BANDE BLANCHE) STD POLYCOULEUR</t>
  </si>
  <si>
    <t>1"x100' PE 75 PSI(WHITE STRIPE) STD PIPE WITH THESTRIPE</t>
  </si>
  <si>
    <t>1"x100' PE 75 PSI(BANDE BLANCHE) STD POLYCOULEUR</t>
  </si>
  <si>
    <t>1"x300' PE 75 PSI(WHITE STRIPE) STD PIPE WITH THESTRIPE</t>
  </si>
  <si>
    <t>1"x300' PE 75 PSI(BANDE BLANCHE) STD POLYCOULEUR</t>
  </si>
  <si>
    <t>1"x1500' PE 75 PSI(WHITE STRIPE) STD PIPE WITH THESTRIPE</t>
  </si>
  <si>
    <t>1"x1500' PE 75 PSI(BANDE BLANCHE) STD POLYCOULEUR</t>
  </si>
  <si>
    <t>1 1/4"x100' PE 75 PSI(WHITE STRIPE) STD PIPE WITH THE STRIPE</t>
  </si>
  <si>
    <t>1 1/4"x100' PE 75 PSI(BANDE BLANCHE) STD POLYCOULEUR</t>
  </si>
  <si>
    <t>1 1/4"x300' PE 75 PSI(WHITE STRIPE) STD PIPE WITH THE STRIPE</t>
  </si>
  <si>
    <t>1 1/4"x300' PE 75 PSI(BANDE BLANCHE) STD POLYCOULEUR</t>
  </si>
  <si>
    <t>1 1/4"x1000' PE 75 PSI(WHITE STRIPE) STD PIPE WITH THE STRIPE</t>
  </si>
  <si>
    <t>1 1/4"x1000' PE 75 PSI(BANDE BLANCHE) STD POLYCOULEUR</t>
  </si>
  <si>
    <t>1 1/2"x100' PE 75 PSI(WHITE STRIPE) STD PIPE WITH THE STRIPE</t>
  </si>
  <si>
    <t>1 1/2"x100' PE 75 PSI(BANDE BLANCHE) STD POLYCOULEUR</t>
  </si>
  <si>
    <t>1 1/2"x250' PE 75 PSI(WHITE STRIPE) STD PIPE WITH THE STRIPE</t>
  </si>
  <si>
    <t>1 1/2"x250' PE 75 PSI(BANDE BLANCHE) STD POLYCOULEUR</t>
  </si>
  <si>
    <t>1 1/2"x900' PE 75 PSI(WHITE STRIPE) STD PIPE WITH THE STRIPE</t>
  </si>
  <si>
    <t>1 1/2"x900' PE 75 PSI(BANDE BLANCHE) STD POLYCOULEUR</t>
  </si>
  <si>
    <t>2"x100' PE 75 PSI(WHITE STRIPE) STD PIPE WITH THESTRIPE</t>
  </si>
  <si>
    <t>2"x100' PE 75 PSI(BANDE BLANCHE) STD POLYCOULEUR</t>
  </si>
  <si>
    <t>2"x200' PE 75 PSI(WHITE STRIPE) STD PIPE WITH THESTRIPE</t>
  </si>
  <si>
    <t>2"x200' PE 75 PSI(BANDE BLANCHE) STD POLYCOULEUR</t>
  </si>
  <si>
    <t>2"x500' PE 75 PSI(WHITE STRIPE) STD PIPE WITH THESTRIPE</t>
  </si>
  <si>
    <t>2"x500' PE 75 PSI(BANDE BLANCHE) STD POLYCOULEUR</t>
  </si>
  <si>
    <t>3"x100' PE 75 PSI(WHITE STRIPE) STD PIPE WITH THESTRIPE</t>
  </si>
  <si>
    <t>3"x100' PE 75 PSI(BANDE BLANCHE) STD POLYCOULEUR</t>
  </si>
  <si>
    <t>3"x200' PE 75 PSI(WHITE STRIPE) STD PIPE WITH THESTRIPE</t>
  </si>
  <si>
    <t>3"x200' PE 75 PSI(BANDE BLANCHE) STD POLYCOULEUR</t>
  </si>
  <si>
    <t>1/2"x100' PE 100 PSI(BLUESTRIPE) STD PIPE WITH THESTRIPE</t>
  </si>
  <si>
    <t>1/2"x100' PE 100 PSI(BANDE BLEUE) STD POLYCOULEUR</t>
  </si>
  <si>
    <t>1/2"x400' PE 100 PSI(BLUESTRIPE) STD PIPE WITH THESTRIPE</t>
  </si>
  <si>
    <t>1/2"x400' PE 100 PSI(BANDE BLEUE) STD POLYCOULEUR</t>
  </si>
  <si>
    <t>1/2"x3000' PE 100 PSI(BLUE STRIPE) STD PIPEWITH THE STRIPE</t>
  </si>
  <si>
    <t>1/2"x3000' PE 100 PSI(BANDE BLEUE) STD POLYCOULEUR</t>
  </si>
  <si>
    <t>3/4"x100' PE 100 PSI(BLUESTRIPE) STD PIPE WITH THESTRIPE</t>
  </si>
  <si>
    <t>3/4"x100' PE 100 PSI(BANDE BLEUE) STD POLYCOULEUR</t>
  </si>
  <si>
    <t>3/4"x400' PE 100 PSI(BLUESTRIPE) STD PIPE WITH THESTRIPE</t>
  </si>
  <si>
    <t>3/4"x400' PE 100 PSI(BANDE BLEUE) STD POLYCOULEUR</t>
  </si>
  <si>
    <t>3/4"x2500' PE 100 PSI(BLUE STRIPE) STD PIPEWITH THE STRIPE</t>
  </si>
  <si>
    <t>3/4"x2500' PE 100 PSI(BANDE BLEUE) STD POLYCOULEUR</t>
  </si>
  <si>
    <t>1"x100' PE 100 PSI(BLUE STRIPE) STD PIPE WITH THESTRIPE</t>
  </si>
  <si>
    <t>1"x100' PE 100 PSI(BANDE BLEUE) STD POLYCOULEUR</t>
  </si>
  <si>
    <t>1"x300' PE 100 PSI(BLUE STRIPE) STD PIPE WITH THESTRIPE</t>
  </si>
  <si>
    <t>1"x300' PE 100 PSI(BANDE BLEUE) STD POLYCOULEUR</t>
  </si>
  <si>
    <t>1"x1500' PE 100 PSI(BLUE STRIPE) STD PIPE WITH THESTRIPE</t>
  </si>
  <si>
    <t>1"x1500' PE 100 PSI(BANDEBLEUE) STD POLYCOULEUR</t>
  </si>
  <si>
    <t>1 1/4"x100' PE 100 PSI(BLUE STRIPE) STD PIPEWITH THE STRIPE</t>
  </si>
  <si>
    <t>1 1/4"x100' PE 100 PSI(BANDE BLEUE) STD POLYCOULEUR</t>
  </si>
  <si>
    <t>1 1/4"x300' PE 100 PSI(BLUE STRIPE) STD PIPEWITH THE STRIPE</t>
  </si>
  <si>
    <t>1 1/4"x300' PE 100 PSI(BANDE BLEUE) STD POLYCOULEUR</t>
  </si>
  <si>
    <t>1 1/4"x1000' PE 100 PSI(BLUE STRIPE) STD PIPEWITH THE STRIPE</t>
  </si>
  <si>
    <t>1 1/4"x1000' PE 100 PSI(BANDE BLEUE) STD POLYCOULEUR</t>
  </si>
  <si>
    <t>1 1/2"x100' PE 100 PSI(BLUE STRIPE) STD PIPEWITH THE STRIPE</t>
  </si>
  <si>
    <t>1 1/2"x100' PE 100 PSI(BANDE BLEUE) STD POLYCOULEUR</t>
  </si>
  <si>
    <t>1 1/2"x200' PE 100 PSI(BLUE STRIPE) STD PIPEWITH THE STRIPE</t>
  </si>
  <si>
    <t>1 1/2"x200' PE 100 PSI(BANDE BLEUE) STD POLYCOULEUR</t>
  </si>
  <si>
    <t>1 1/2"x900' PE 100 PSI(BLUE STRIPE) STD PIPEWITH THE STRIPE</t>
  </si>
  <si>
    <t>1 1/2"x900' PE 100 PSI(BANDE BLEUE) STD POLYCOULEUR</t>
  </si>
  <si>
    <t>2"x100' PE 100 PSI(BLUE STRIPE) STD PIPE WITH THESTRIPE</t>
  </si>
  <si>
    <t>2"x100' PE 100 PSI(BANDE BLEUE) STD POLYCOULEUR</t>
  </si>
  <si>
    <t>2"x200' PE 100 PSI(BLUE STRIPE) STD PIPE WITH THESTRIPE</t>
  </si>
  <si>
    <t>2"x200' PE 100 PSI(BANDE BLEUE) STD POLYCOULEUR</t>
  </si>
  <si>
    <t>2"x150' PE 100 PSI(BLUE STRIPE) STD PIPE WITH THESTRIPE</t>
  </si>
  <si>
    <t>2"x150' PE 100 PSI(BANDE BLEUE) STD POLYCOULEUR</t>
  </si>
  <si>
    <t>2"x500' PE 100 PSI(BLUE STRIPE) STD PIPE WITH THESTRIPE</t>
  </si>
  <si>
    <t>2"x500' PE 100 PSI(BANDE BLEUE) STD POLYCOULEUR</t>
  </si>
  <si>
    <t>1"x300' PE 100 PSI PIPE SUPER SUB</t>
  </si>
  <si>
    <t>018Z</t>
  </si>
  <si>
    <t>1"x300' PE 100 PSI TUY. SUPER SUB</t>
  </si>
  <si>
    <t>1"x1500' PE 100 PSI PIPE SUPER SUB</t>
  </si>
  <si>
    <t>1"x1500' PE 100 PSI TUY. SUPER SUB</t>
  </si>
  <si>
    <t>1"x100' PE 100 PSI PIPE SUPER SUB</t>
  </si>
  <si>
    <t>1"x100' PE 100 PSI TUY. SUPER SUB</t>
  </si>
  <si>
    <t>1/2"x100' PE UTILITY</t>
  </si>
  <si>
    <t>018A</t>
  </si>
  <si>
    <t>1/2"x100' PE TUY. UTILITEE</t>
  </si>
  <si>
    <t>1/2"x400' PE UTILITY</t>
  </si>
  <si>
    <t>1/2"x400' PE TUY. UTILITEE</t>
  </si>
  <si>
    <t>1/2"x3000' PE UTILITY</t>
  </si>
  <si>
    <t>1/2"x3000' PE TUY. UTILITEE</t>
  </si>
  <si>
    <t>3/4"x100' PE UTILITY</t>
  </si>
  <si>
    <t>3/4"x100' PE TUY. UTILITEE</t>
  </si>
  <si>
    <t>3/4"x400' PE UTILITY</t>
  </si>
  <si>
    <t>3/4"x400' PE TUY. UTILITEE</t>
  </si>
  <si>
    <t>3/4"x2500' PE UTILITY</t>
  </si>
  <si>
    <t>3/4"x2500' PE TUY. UTILITEE</t>
  </si>
  <si>
    <t>1"x100' PE UTILITY</t>
  </si>
  <si>
    <t>1"x100' PE TUY. UTILITEE</t>
  </si>
  <si>
    <t>1"x300' PE UTILITY</t>
  </si>
  <si>
    <t>1"x300' PE TUY. UTILITEE</t>
  </si>
  <si>
    <t>1"x1500' PE UTILITY</t>
  </si>
  <si>
    <t>1"x1500' PE TUY. UTILITEE</t>
  </si>
  <si>
    <t>1 1/4"x100' PE UTILITY</t>
  </si>
  <si>
    <t>1 1/4"x100' PE TUY. UTILITEE</t>
  </si>
  <si>
    <t>1 1/2"x100' PE UTILITY</t>
  </si>
  <si>
    <t>1 1/2"x100' PE TUY. UTILITEE</t>
  </si>
  <si>
    <t>1"x1000' PE 160 PSI PIPE SUPER SUB</t>
  </si>
  <si>
    <t>1"x1000' PE 160 PSI TUY. SUPER SUB</t>
  </si>
  <si>
    <t>1"x200' PE 160 PSI PIPE SUPER SUB</t>
  </si>
  <si>
    <t>1"x200' PE 160 PSI TUY. SUPER SUB</t>
  </si>
  <si>
    <t>1"x500' PE 160 PSI PIPE SUPER SUB</t>
  </si>
  <si>
    <t>1"x500' PE 160 PSI TUY. SUPER SUB</t>
  </si>
  <si>
    <t>1 1/4"x200' PE 160 PSI PIPE SUPER SUB</t>
  </si>
  <si>
    <t>1 1/4"x200' PE 160 PSI TUY. SUPER SUB</t>
  </si>
  <si>
    <t>1"x100' PE 200 PSI PIPE SUPER D</t>
  </si>
  <si>
    <t>1"x100' PE 200 PSI TUY. SUPER D</t>
  </si>
  <si>
    <t>1"x1500' PE 200 PSI PIPE SUPER D</t>
  </si>
  <si>
    <t>1"x1500' PE 200 PSI TUY. SUPER D</t>
  </si>
  <si>
    <t>1"x300' PE 200 PSI PIPE SUPER D</t>
  </si>
  <si>
    <t>1"x300' PE 200 PSI TUY. SUPER D</t>
  </si>
  <si>
    <t>1"x100' PE 160 PSI PIPE SUPER SUB</t>
  </si>
  <si>
    <t>1"x100' PE 160 PSI TUY. SUPER SUB</t>
  </si>
  <si>
    <t>1"x300' PE 160 PSI PIPE SUPER SUB</t>
  </si>
  <si>
    <t>1"x300' PE 160 PSI TUY. SUPER SUB</t>
  </si>
  <si>
    <t>1"x1500' PE 160 PSI PIPE SUPER SUB</t>
  </si>
  <si>
    <t>1"x1500' PE 160 PSI TUY. SUPER SUB</t>
  </si>
  <si>
    <t>1 1/4"x100' PE 160 PSI PIPE SUPER SUB</t>
  </si>
  <si>
    <t>1 1/4"x100' PE 160 PSI TUY. SUPER SUB</t>
  </si>
  <si>
    <t>1 1/4"x300' PE 160 PSI PIPE SUPER SUB</t>
  </si>
  <si>
    <t>1 1/4"x300' PE 160 PSI TUY. SUPER SUB</t>
  </si>
  <si>
    <t>1 1/4"x1000' PE 160 PSI PIPE SUPER SUB</t>
  </si>
  <si>
    <t>1 1/4"x1000' PE 160 PSI TUY. SUPER SUB</t>
  </si>
  <si>
    <t>015155</t>
  </si>
  <si>
    <t>015157</t>
  </si>
  <si>
    <t>015159</t>
  </si>
  <si>
    <t>015331</t>
  </si>
  <si>
    <t>622454151550</t>
  </si>
  <si>
    <t>622454151574</t>
  </si>
  <si>
    <t>622454151598</t>
  </si>
  <si>
    <t>622454153318</t>
  </si>
  <si>
    <t>1/2"x1000' PE 75 PSI(RED STRIPE) CSA PIPE WITH THESTRIPE</t>
  </si>
  <si>
    <t>3/4"x1000' PE 75 PSI(RED STRIPE) CSA PIPE WITH THESTRIPE</t>
  </si>
  <si>
    <t>1"x1000' PE 75 PSI(RED STRIPE) CSA PIPE WITH THESTRIPE</t>
  </si>
  <si>
    <t>1"x1000' PE 100 PSI(GREENSTRIPE) CSA PIPE WITH THESTRIPE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</si>
</sst>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5" fontId="0" fillId="0" borderId="0" xfId="0" applyNumberFormat="1"/>
    <xf numFmtId="44" fontId="0" fillId="0" borderId="0" xfId="1" applyFont="1"/>
    <xf numFmtId="0" fontId="16" fillId="0" borderId="0" xfId="0" applyFont="1"/>
    <xf numFmtId="44" fontId="16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3"/>
  <sheetViews>
    <sheetView tabSelected="1" topLeftCell="A103" workbookViewId="0">
      <selection activeCell="F119" sqref="F119"/>
    </sheetView>
  </sheetViews>
  <sheetFormatPr defaultRowHeight="14.4" x14ac:dyDescent="0.3"/>
  <cols>
    <col min="1" max="1" width="13.33203125" bestFit="1" customWidth="1"/>
    <col min="2" max="2" width="16.21875" bestFit="1" customWidth="1"/>
    <col min="3" max="3" width="36.44140625" bestFit="1" customWidth="1"/>
    <col min="4" max="4" width="7" bestFit="1" customWidth="1"/>
    <col min="5" max="5" width="13.109375" bestFit="1" customWidth="1"/>
    <col min="6" max="6" width="15.6640625" bestFit="1" customWidth="1"/>
    <col min="7" max="7" width="56.33203125" bestFit="1" customWidth="1"/>
    <col min="8" max="8" width="10.33203125" style="2" bestFit="1" customWidth="1"/>
    <col min="9" max="9" width="4.77734375" bestFit="1" customWidth="1"/>
    <col min="10" max="10" width="9.21875" bestFit="1" customWidth="1"/>
    <col min="11" max="12" width="12.33203125" bestFit="1" customWidth="1"/>
    <col min="13" max="13" width="9.88671875" bestFit="1" customWidth="1"/>
    <col min="14" max="14" width="9.5546875" bestFit="1" customWidth="1"/>
    <col min="15" max="15" width="25.21875" bestFit="1" customWidth="1"/>
    <col min="16" max="16" width="11.6640625" bestFit="1" customWidth="1"/>
    <col min="17" max="17" width="51.6640625" bestFit="1" customWidth="1"/>
  </cols>
  <sheetData>
    <row r="1" spans="1:17" s="3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3">
      <c r="A2" t="s">
        <v>17</v>
      </c>
      <c r="B2" t="s">
        <v>18</v>
      </c>
      <c r="C2" t="s">
        <v>19</v>
      </c>
      <c r="D2" t="str">
        <f>("015152")</f>
        <v>015152</v>
      </c>
      <c r="E2" t="str">
        <f>("622454151529")</f>
        <v>622454151529</v>
      </c>
      <c r="G2" t="s">
        <v>20</v>
      </c>
      <c r="H2" s="2">
        <v>190</v>
      </c>
      <c r="I2" t="s">
        <v>21</v>
      </c>
      <c r="J2" s="1">
        <v>45323</v>
      </c>
      <c r="K2">
        <v>7.5999999999999998E-2</v>
      </c>
      <c r="L2">
        <v>0.16800000000000001</v>
      </c>
      <c r="N2">
        <v>15</v>
      </c>
      <c r="Q2" t="s">
        <v>22</v>
      </c>
    </row>
    <row r="3" spans="1:17" x14ac:dyDescent="0.3">
      <c r="A3" t="s">
        <v>17</v>
      </c>
      <c r="B3" t="s">
        <v>18</v>
      </c>
      <c r="C3" t="s">
        <v>19</v>
      </c>
      <c r="D3" t="str">
        <f>("015200")</f>
        <v>015200</v>
      </c>
      <c r="E3" t="str">
        <f>("622454152007")</f>
        <v>622454152007</v>
      </c>
      <c r="G3" t="s">
        <v>23</v>
      </c>
      <c r="H3" s="2">
        <v>85</v>
      </c>
      <c r="I3" t="s">
        <v>21</v>
      </c>
      <c r="J3" s="1">
        <v>45323</v>
      </c>
      <c r="K3">
        <v>0.03</v>
      </c>
      <c r="L3">
        <v>6.6000000000000003E-2</v>
      </c>
      <c r="N3">
        <v>15</v>
      </c>
      <c r="Q3" t="s">
        <v>24</v>
      </c>
    </row>
    <row r="4" spans="1:17" x14ac:dyDescent="0.3">
      <c r="A4" t="s">
        <v>17</v>
      </c>
      <c r="B4" t="s">
        <v>18</v>
      </c>
      <c r="C4" t="s">
        <v>19</v>
      </c>
      <c r="D4" t="str">
        <f>("015201")</f>
        <v>015201</v>
      </c>
      <c r="E4" t="str">
        <f>("622454152014")</f>
        <v>622454152014</v>
      </c>
      <c r="G4" t="s">
        <v>25</v>
      </c>
      <c r="H4" s="2">
        <v>85</v>
      </c>
      <c r="I4" t="s">
        <v>21</v>
      </c>
      <c r="J4" s="1">
        <v>45323</v>
      </c>
      <c r="K4">
        <v>0.03</v>
      </c>
      <c r="L4">
        <v>6.6000000000000003E-2</v>
      </c>
      <c r="N4">
        <v>15</v>
      </c>
      <c r="Q4" t="s">
        <v>26</v>
      </c>
    </row>
    <row r="5" spans="1:17" x14ac:dyDescent="0.3">
      <c r="A5" t="s">
        <v>17</v>
      </c>
      <c r="B5" t="s">
        <v>18</v>
      </c>
      <c r="C5" t="s">
        <v>19</v>
      </c>
      <c r="D5" t="str">
        <f>("015202")</f>
        <v>015202</v>
      </c>
      <c r="E5" t="str">
        <f>("622454152021")</f>
        <v>622454152021</v>
      </c>
      <c r="G5" t="s">
        <v>27</v>
      </c>
      <c r="H5" s="2">
        <v>85</v>
      </c>
      <c r="I5" t="s">
        <v>21</v>
      </c>
      <c r="J5" s="1">
        <v>45323</v>
      </c>
      <c r="K5">
        <v>0.03</v>
      </c>
      <c r="L5">
        <v>6.6000000000000003E-2</v>
      </c>
      <c r="N5">
        <v>15</v>
      </c>
      <c r="Q5" t="s">
        <v>28</v>
      </c>
    </row>
    <row r="6" spans="1:17" x14ac:dyDescent="0.3">
      <c r="A6" t="s">
        <v>17</v>
      </c>
      <c r="B6" t="s">
        <v>18</v>
      </c>
      <c r="C6" t="s">
        <v>19</v>
      </c>
      <c r="D6" t="str">
        <f>("015203")</f>
        <v>015203</v>
      </c>
      <c r="E6" t="str">
        <f>("622454152038")</f>
        <v>622454152038</v>
      </c>
      <c r="G6" t="s">
        <v>29</v>
      </c>
      <c r="H6" s="2">
        <v>124</v>
      </c>
      <c r="I6" t="s">
        <v>21</v>
      </c>
      <c r="J6" s="1">
        <v>45323</v>
      </c>
      <c r="K6">
        <v>4.7E-2</v>
      </c>
      <c r="L6">
        <v>0.104</v>
      </c>
      <c r="N6">
        <v>15</v>
      </c>
      <c r="Q6" t="s">
        <v>30</v>
      </c>
    </row>
    <row r="7" spans="1:17" x14ac:dyDescent="0.3">
      <c r="A7" t="s">
        <v>17</v>
      </c>
      <c r="B7" t="s">
        <v>18</v>
      </c>
      <c r="C7" t="s">
        <v>19</v>
      </c>
      <c r="D7" t="str">
        <f>("015204")</f>
        <v>015204</v>
      </c>
      <c r="E7" t="str">
        <f>("622454152045")</f>
        <v>622454152045</v>
      </c>
      <c r="G7" t="s">
        <v>31</v>
      </c>
      <c r="H7" s="2">
        <v>124</v>
      </c>
      <c r="I7" t="s">
        <v>21</v>
      </c>
      <c r="J7" s="1">
        <v>45323</v>
      </c>
      <c r="K7">
        <v>4.7E-2</v>
      </c>
      <c r="L7">
        <v>0.104</v>
      </c>
      <c r="N7">
        <v>15</v>
      </c>
      <c r="Q7" t="s">
        <v>32</v>
      </c>
    </row>
    <row r="8" spans="1:17" x14ac:dyDescent="0.3">
      <c r="A8" t="s">
        <v>17</v>
      </c>
      <c r="B8" t="s">
        <v>18</v>
      </c>
      <c r="C8" t="s">
        <v>19</v>
      </c>
      <c r="D8" t="str">
        <f>("015205")</f>
        <v>015205</v>
      </c>
      <c r="E8" t="str">
        <f>("622454152052")</f>
        <v>622454152052</v>
      </c>
      <c r="G8" t="s">
        <v>33</v>
      </c>
      <c r="H8" s="2">
        <v>124</v>
      </c>
      <c r="I8" t="s">
        <v>21</v>
      </c>
      <c r="J8" s="1">
        <v>45323</v>
      </c>
      <c r="K8">
        <v>4.7E-2</v>
      </c>
      <c r="L8">
        <v>0.104</v>
      </c>
      <c r="N8">
        <v>15</v>
      </c>
      <c r="Q8" t="s">
        <v>34</v>
      </c>
    </row>
    <row r="9" spans="1:17" x14ac:dyDescent="0.3">
      <c r="A9" t="s">
        <v>17</v>
      </c>
      <c r="B9" t="s">
        <v>18</v>
      </c>
      <c r="C9" t="s">
        <v>19</v>
      </c>
      <c r="D9" t="str">
        <f>("015206")</f>
        <v>015206</v>
      </c>
      <c r="E9" t="str">
        <f>("622454152069")</f>
        <v>622454152069</v>
      </c>
      <c r="G9" t="s">
        <v>35</v>
      </c>
      <c r="H9" s="2">
        <v>190</v>
      </c>
      <c r="I9" t="s">
        <v>21</v>
      </c>
      <c r="J9" s="1">
        <v>45323</v>
      </c>
      <c r="K9">
        <v>7.5999999999999998E-2</v>
      </c>
      <c r="L9">
        <v>0.16800000000000001</v>
      </c>
      <c r="N9">
        <v>15</v>
      </c>
      <c r="Q9" t="s">
        <v>36</v>
      </c>
    </row>
    <row r="10" spans="1:17" x14ac:dyDescent="0.3">
      <c r="A10" t="s">
        <v>17</v>
      </c>
      <c r="B10" t="s">
        <v>18</v>
      </c>
      <c r="C10" t="s">
        <v>19</v>
      </c>
      <c r="D10" t="str">
        <f>("015207")</f>
        <v>015207</v>
      </c>
      <c r="E10" t="str">
        <f>("622454152076")</f>
        <v>622454152076</v>
      </c>
      <c r="G10" t="s">
        <v>37</v>
      </c>
      <c r="H10" s="2">
        <v>190</v>
      </c>
      <c r="I10" t="s">
        <v>21</v>
      </c>
      <c r="J10" s="1">
        <v>45323</v>
      </c>
      <c r="K10">
        <v>7.5999999999999998E-2</v>
      </c>
      <c r="L10">
        <v>0.16800000000000001</v>
      </c>
      <c r="N10">
        <v>15</v>
      </c>
      <c r="Q10" t="s">
        <v>38</v>
      </c>
    </row>
    <row r="11" spans="1:17" x14ac:dyDescent="0.3">
      <c r="A11" t="s">
        <v>17</v>
      </c>
      <c r="B11" t="s">
        <v>18</v>
      </c>
      <c r="C11" t="s">
        <v>19</v>
      </c>
      <c r="D11" t="str">
        <f>("015208")</f>
        <v>015208</v>
      </c>
      <c r="E11" t="str">
        <f>("622454152083")</f>
        <v>622454152083</v>
      </c>
      <c r="G11" t="s">
        <v>39</v>
      </c>
      <c r="H11" s="2">
        <v>190</v>
      </c>
      <c r="I11" t="s">
        <v>21</v>
      </c>
      <c r="J11" s="1">
        <v>45323</v>
      </c>
      <c r="K11">
        <v>7.5999999999999998E-2</v>
      </c>
      <c r="L11">
        <v>0.16800000000000001</v>
      </c>
      <c r="N11">
        <v>15</v>
      </c>
      <c r="Q11" t="s">
        <v>40</v>
      </c>
    </row>
    <row r="12" spans="1:17" x14ac:dyDescent="0.3">
      <c r="A12" t="s">
        <v>17</v>
      </c>
      <c r="B12" t="s">
        <v>18</v>
      </c>
      <c r="C12" t="s">
        <v>19</v>
      </c>
      <c r="D12" t="str">
        <f>("015209")</f>
        <v>015209</v>
      </c>
      <c r="E12" t="str">
        <f>("622454152090")</f>
        <v>622454152090</v>
      </c>
      <c r="G12" t="s">
        <v>41</v>
      </c>
      <c r="H12" s="2">
        <v>325</v>
      </c>
      <c r="I12" t="s">
        <v>21</v>
      </c>
      <c r="J12" s="1">
        <v>45323</v>
      </c>
      <c r="K12">
        <v>0.13200000000000001</v>
      </c>
      <c r="L12">
        <v>0.29099999999999998</v>
      </c>
      <c r="N12">
        <v>15</v>
      </c>
      <c r="Q12" t="s">
        <v>42</v>
      </c>
    </row>
    <row r="13" spans="1:17" x14ac:dyDescent="0.3">
      <c r="A13" t="s">
        <v>17</v>
      </c>
      <c r="B13" t="s">
        <v>18</v>
      </c>
      <c r="C13" t="s">
        <v>19</v>
      </c>
      <c r="D13" t="str">
        <f>("015210")</f>
        <v>015210</v>
      </c>
      <c r="E13" t="str">
        <f>("622454152106")</f>
        <v>622454152106</v>
      </c>
      <c r="G13" t="s">
        <v>43</v>
      </c>
      <c r="H13" s="2">
        <v>325</v>
      </c>
      <c r="I13" t="s">
        <v>21</v>
      </c>
      <c r="J13" s="1">
        <v>45323</v>
      </c>
      <c r="K13">
        <v>0.13200000000000001</v>
      </c>
      <c r="L13">
        <v>0.29099999999999998</v>
      </c>
      <c r="N13">
        <v>15</v>
      </c>
      <c r="Q13" t="s">
        <v>44</v>
      </c>
    </row>
    <row r="14" spans="1:17" x14ac:dyDescent="0.3">
      <c r="A14" t="s">
        <v>17</v>
      </c>
      <c r="B14" t="s">
        <v>18</v>
      </c>
      <c r="C14" t="s">
        <v>19</v>
      </c>
      <c r="D14" t="str">
        <f>("015211")</f>
        <v>015211</v>
      </c>
      <c r="E14" t="str">
        <f>("622454152113")</f>
        <v>622454152113</v>
      </c>
      <c r="G14" t="s">
        <v>45</v>
      </c>
      <c r="H14" s="2">
        <v>325</v>
      </c>
      <c r="I14" t="s">
        <v>21</v>
      </c>
      <c r="J14" s="1">
        <v>45323</v>
      </c>
      <c r="K14">
        <v>0.13200000000000001</v>
      </c>
      <c r="L14">
        <v>0.29099999999999998</v>
      </c>
      <c r="N14">
        <v>15</v>
      </c>
      <c r="Q14" t="s">
        <v>46</v>
      </c>
    </row>
    <row r="15" spans="1:17" x14ac:dyDescent="0.3">
      <c r="A15" t="s">
        <v>17</v>
      </c>
      <c r="B15" t="s">
        <v>18</v>
      </c>
      <c r="C15" t="s">
        <v>19</v>
      </c>
      <c r="D15" t="str">
        <f>("015212")</f>
        <v>015212</v>
      </c>
      <c r="E15" t="str">
        <f>("622454152120")</f>
        <v>622454152120</v>
      </c>
      <c r="G15" t="s">
        <v>47</v>
      </c>
      <c r="H15" s="2">
        <v>439</v>
      </c>
      <c r="I15" t="s">
        <v>21</v>
      </c>
      <c r="J15" s="1">
        <v>45323</v>
      </c>
      <c r="K15">
        <v>0.17799999999999999</v>
      </c>
      <c r="L15">
        <v>0.39200000000000002</v>
      </c>
      <c r="N15">
        <v>15</v>
      </c>
      <c r="Q15" t="s">
        <v>48</v>
      </c>
    </row>
    <row r="16" spans="1:17" x14ac:dyDescent="0.3">
      <c r="A16" t="s">
        <v>17</v>
      </c>
      <c r="B16" t="s">
        <v>18</v>
      </c>
      <c r="C16" t="s">
        <v>19</v>
      </c>
      <c r="D16" t="str">
        <f>("015213")</f>
        <v>015213</v>
      </c>
      <c r="E16" t="str">
        <f>("622454152137")</f>
        <v>622454152137</v>
      </c>
      <c r="G16" t="s">
        <v>49</v>
      </c>
      <c r="H16" s="2">
        <v>439</v>
      </c>
      <c r="I16" t="s">
        <v>21</v>
      </c>
      <c r="J16" s="1">
        <v>45323</v>
      </c>
      <c r="K16">
        <v>0.17799999999999999</v>
      </c>
      <c r="L16">
        <v>0.39200000000000002</v>
      </c>
      <c r="N16">
        <v>15</v>
      </c>
      <c r="Q16" t="s">
        <v>50</v>
      </c>
    </row>
    <row r="17" spans="1:17" x14ac:dyDescent="0.3">
      <c r="A17" t="s">
        <v>17</v>
      </c>
      <c r="B17" t="s">
        <v>18</v>
      </c>
      <c r="C17" t="s">
        <v>19</v>
      </c>
      <c r="D17" t="str">
        <f>("015214")</f>
        <v>015214</v>
      </c>
      <c r="E17" t="str">
        <f>("622454152144")</f>
        <v>622454152144</v>
      </c>
      <c r="G17" t="s">
        <v>51</v>
      </c>
      <c r="H17" s="2">
        <v>439</v>
      </c>
      <c r="I17" t="s">
        <v>21</v>
      </c>
      <c r="J17" s="1">
        <v>45323</v>
      </c>
      <c r="K17">
        <v>0.17799999999999999</v>
      </c>
      <c r="L17">
        <v>0.39200000000000002</v>
      </c>
      <c r="N17">
        <v>15</v>
      </c>
      <c r="Q17" t="s">
        <v>52</v>
      </c>
    </row>
    <row r="18" spans="1:17" x14ac:dyDescent="0.3">
      <c r="A18" t="s">
        <v>17</v>
      </c>
      <c r="B18" t="s">
        <v>18</v>
      </c>
      <c r="C18" t="s">
        <v>19</v>
      </c>
      <c r="D18" t="str">
        <f>("015217")</f>
        <v>015217</v>
      </c>
      <c r="E18" t="str">
        <f>("622454152175")</f>
        <v>622454152175</v>
      </c>
      <c r="G18" t="s">
        <v>53</v>
      </c>
      <c r="H18" s="2">
        <v>725</v>
      </c>
      <c r="I18" t="s">
        <v>21</v>
      </c>
      <c r="J18" s="1">
        <v>45323</v>
      </c>
      <c r="K18">
        <v>0.29599999999999999</v>
      </c>
      <c r="L18">
        <v>0.65300000000000002</v>
      </c>
      <c r="N18">
        <v>15</v>
      </c>
      <c r="Q18" t="s">
        <v>54</v>
      </c>
    </row>
    <row r="19" spans="1:17" x14ac:dyDescent="0.3">
      <c r="A19" t="s">
        <v>17</v>
      </c>
      <c r="B19" t="s">
        <v>18</v>
      </c>
      <c r="C19" t="s">
        <v>19</v>
      </c>
      <c r="D19" t="str">
        <f>("015218")</f>
        <v>015218</v>
      </c>
      <c r="E19" t="str">
        <f>("622454152182")</f>
        <v>622454152182</v>
      </c>
      <c r="G19" t="s">
        <v>55</v>
      </c>
      <c r="H19" s="2">
        <v>725</v>
      </c>
      <c r="I19" t="s">
        <v>21</v>
      </c>
      <c r="J19" s="1">
        <v>45323</v>
      </c>
      <c r="K19">
        <v>0.29599999999999999</v>
      </c>
      <c r="L19">
        <v>0.65300000000000002</v>
      </c>
      <c r="N19">
        <v>15</v>
      </c>
      <c r="Q19" t="s">
        <v>56</v>
      </c>
    </row>
    <row r="20" spans="1:17" x14ac:dyDescent="0.3">
      <c r="A20" t="s">
        <v>17</v>
      </c>
      <c r="B20" t="s">
        <v>18</v>
      </c>
      <c r="C20" t="s">
        <v>19</v>
      </c>
      <c r="D20" t="str">
        <f>("015225")</f>
        <v>015225</v>
      </c>
      <c r="E20" t="str">
        <f>("622454152250")</f>
        <v>622454152250</v>
      </c>
      <c r="G20" t="s">
        <v>57</v>
      </c>
      <c r="H20" s="2">
        <v>725</v>
      </c>
      <c r="I20" t="s">
        <v>21</v>
      </c>
      <c r="J20" s="1">
        <v>45323</v>
      </c>
      <c r="K20">
        <v>0.29599999999999999</v>
      </c>
      <c r="L20">
        <v>0.65300000000000002</v>
      </c>
      <c r="N20">
        <v>15</v>
      </c>
      <c r="Q20" t="s">
        <v>58</v>
      </c>
    </row>
    <row r="21" spans="1:17" x14ac:dyDescent="0.3">
      <c r="A21" t="s">
        <v>17</v>
      </c>
      <c r="B21" t="s">
        <v>18</v>
      </c>
      <c r="C21" t="s">
        <v>19</v>
      </c>
      <c r="D21" t="str">
        <f>("015229")</f>
        <v>015229</v>
      </c>
      <c r="E21" t="str">
        <f>("622454152298")</f>
        <v>622454152298</v>
      </c>
      <c r="G21" t="s">
        <v>59</v>
      </c>
      <c r="H21" s="2">
        <v>725</v>
      </c>
      <c r="I21" t="s">
        <v>21</v>
      </c>
      <c r="J21" s="1">
        <v>45323</v>
      </c>
      <c r="K21">
        <v>0.29599999999999999</v>
      </c>
      <c r="L21">
        <v>0.65300000000000002</v>
      </c>
      <c r="N21">
        <v>15</v>
      </c>
      <c r="Q21" t="s">
        <v>60</v>
      </c>
    </row>
    <row r="22" spans="1:17" x14ac:dyDescent="0.3">
      <c r="A22" t="s">
        <v>17</v>
      </c>
      <c r="B22" t="s">
        <v>18</v>
      </c>
      <c r="C22" t="s">
        <v>19</v>
      </c>
      <c r="D22" t="str">
        <f>("015245")</f>
        <v>015245</v>
      </c>
      <c r="E22" t="str">
        <f>("622454152458")</f>
        <v>622454152458</v>
      </c>
      <c r="G22" t="s">
        <v>61</v>
      </c>
      <c r="H22" s="2">
        <v>439</v>
      </c>
      <c r="I22" t="s">
        <v>21</v>
      </c>
      <c r="J22" s="1">
        <v>45323</v>
      </c>
      <c r="K22">
        <v>0.17799999999999999</v>
      </c>
      <c r="L22">
        <v>0.39200000000000002</v>
      </c>
      <c r="N22">
        <v>15</v>
      </c>
      <c r="Q22" t="s">
        <v>62</v>
      </c>
    </row>
    <row r="23" spans="1:17" x14ac:dyDescent="0.3">
      <c r="A23" t="s">
        <v>17</v>
      </c>
      <c r="B23" t="s">
        <v>18</v>
      </c>
      <c r="C23" t="s">
        <v>19</v>
      </c>
      <c r="D23" t="str">
        <f>("015265")</f>
        <v>015265</v>
      </c>
      <c r="E23" t="str">
        <f>("622454152656")</f>
        <v>622454152656</v>
      </c>
      <c r="G23" t="s">
        <v>63</v>
      </c>
      <c r="H23" s="2">
        <v>325</v>
      </c>
      <c r="I23" t="s">
        <v>21</v>
      </c>
      <c r="J23" s="1">
        <v>45323</v>
      </c>
      <c r="K23">
        <v>0.13200000000000001</v>
      </c>
      <c r="L23">
        <v>0.29099999999999998</v>
      </c>
      <c r="N23">
        <v>15</v>
      </c>
      <c r="Q23" t="s">
        <v>64</v>
      </c>
    </row>
    <row r="24" spans="1:17" x14ac:dyDescent="0.3">
      <c r="A24" t="s">
        <v>17</v>
      </c>
      <c r="B24" t="s">
        <v>18</v>
      </c>
      <c r="C24" t="s">
        <v>19</v>
      </c>
      <c r="D24" t="str">
        <f>("015300")</f>
        <v>015300</v>
      </c>
      <c r="E24" t="str">
        <f>("622454153004")</f>
        <v>622454153004</v>
      </c>
      <c r="G24" t="s">
        <v>65</v>
      </c>
      <c r="H24" s="2">
        <v>108</v>
      </c>
      <c r="I24" t="s">
        <v>21</v>
      </c>
      <c r="J24" s="1">
        <v>45323</v>
      </c>
      <c r="K24">
        <v>3.7999999999999999E-2</v>
      </c>
      <c r="L24">
        <v>8.4000000000000005E-2</v>
      </c>
      <c r="N24" t="s">
        <v>66</v>
      </c>
      <c r="Q24" t="s">
        <v>67</v>
      </c>
    </row>
    <row r="25" spans="1:17" x14ac:dyDescent="0.3">
      <c r="A25" t="s">
        <v>17</v>
      </c>
      <c r="B25" t="s">
        <v>18</v>
      </c>
      <c r="C25" t="s">
        <v>19</v>
      </c>
      <c r="D25" t="str">
        <f>("015301")</f>
        <v>015301</v>
      </c>
      <c r="E25" t="str">
        <f>("622454153011")</f>
        <v>622454153011</v>
      </c>
      <c r="G25" t="s">
        <v>68</v>
      </c>
      <c r="H25" s="2">
        <v>108</v>
      </c>
      <c r="I25" t="s">
        <v>21</v>
      </c>
      <c r="J25" s="1">
        <v>45323</v>
      </c>
      <c r="K25">
        <v>3.7999999999999999E-2</v>
      </c>
      <c r="L25">
        <v>8.4000000000000005E-2</v>
      </c>
      <c r="N25" t="s">
        <v>66</v>
      </c>
      <c r="Q25" t="s">
        <v>69</v>
      </c>
    </row>
    <row r="26" spans="1:17" x14ac:dyDescent="0.3">
      <c r="A26" t="s">
        <v>17</v>
      </c>
      <c r="B26" t="s">
        <v>18</v>
      </c>
      <c r="C26" t="s">
        <v>19</v>
      </c>
      <c r="D26" t="str">
        <f>("015302")</f>
        <v>015302</v>
      </c>
      <c r="E26" t="str">
        <f>("622454153028")</f>
        <v>622454153028</v>
      </c>
      <c r="G26" t="s">
        <v>70</v>
      </c>
      <c r="H26" s="2">
        <v>108</v>
      </c>
      <c r="I26" t="s">
        <v>21</v>
      </c>
      <c r="J26" s="1">
        <v>45323</v>
      </c>
      <c r="K26">
        <v>3.7999999999999999E-2</v>
      </c>
      <c r="L26">
        <v>8.4000000000000005E-2</v>
      </c>
      <c r="N26" t="s">
        <v>66</v>
      </c>
      <c r="Q26" t="s">
        <v>71</v>
      </c>
    </row>
    <row r="27" spans="1:17" x14ac:dyDescent="0.3">
      <c r="A27" t="s">
        <v>17</v>
      </c>
      <c r="B27" t="s">
        <v>18</v>
      </c>
      <c r="C27" t="s">
        <v>19</v>
      </c>
      <c r="D27" t="str">
        <f>("015303")</f>
        <v>015303</v>
      </c>
      <c r="E27" t="str">
        <f>("622454153035")</f>
        <v>622454153035</v>
      </c>
      <c r="G27" t="s">
        <v>72</v>
      </c>
      <c r="H27" s="2">
        <v>177</v>
      </c>
      <c r="I27" t="s">
        <v>21</v>
      </c>
      <c r="J27" s="1">
        <v>45323</v>
      </c>
      <c r="K27">
        <v>6.8000000000000005E-2</v>
      </c>
      <c r="L27">
        <v>0.15</v>
      </c>
      <c r="N27" t="s">
        <v>66</v>
      </c>
      <c r="Q27" t="s">
        <v>73</v>
      </c>
    </row>
    <row r="28" spans="1:17" x14ac:dyDescent="0.3">
      <c r="A28" t="s">
        <v>17</v>
      </c>
      <c r="B28" t="s">
        <v>18</v>
      </c>
      <c r="C28" t="s">
        <v>19</v>
      </c>
      <c r="D28" t="str">
        <f>("015304")</f>
        <v>015304</v>
      </c>
      <c r="E28" t="str">
        <f>("622454153042")</f>
        <v>622454153042</v>
      </c>
      <c r="G28" t="s">
        <v>74</v>
      </c>
      <c r="H28" s="2">
        <v>177</v>
      </c>
      <c r="I28" t="s">
        <v>21</v>
      </c>
      <c r="J28" s="1">
        <v>45323</v>
      </c>
      <c r="K28">
        <v>6.8000000000000005E-2</v>
      </c>
      <c r="L28">
        <v>0.15</v>
      </c>
      <c r="N28" t="s">
        <v>66</v>
      </c>
      <c r="Q28" t="s">
        <v>75</v>
      </c>
    </row>
    <row r="29" spans="1:17" x14ac:dyDescent="0.3">
      <c r="A29" t="s">
        <v>17</v>
      </c>
      <c r="B29" t="s">
        <v>18</v>
      </c>
      <c r="C29" t="s">
        <v>19</v>
      </c>
      <c r="D29" t="str">
        <f>("015305")</f>
        <v>015305</v>
      </c>
      <c r="E29" t="str">
        <f>("622454153059")</f>
        <v>622454153059</v>
      </c>
      <c r="G29" t="s">
        <v>76</v>
      </c>
      <c r="H29" s="2">
        <v>177</v>
      </c>
      <c r="I29" t="s">
        <v>21</v>
      </c>
      <c r="J29" s="1">
        <v>45323</v>
      </c>
      <c r="K29">
        <v>6.8000000000000005E-2</v>
      </c>
      <c r="L29">
        <v>0.15</v>
      </c>
      <c r="N29" t="s">
        <v>66</v>
      </c>
      <c r="Q29" t="s">
        <v>77</v>
      </c>
    </row>
    <row r="30" spans="1:17" x14ac:dyDescent="0.3">
      <c r="A30" t="s">
        <v>17</v>
      </c>
      <c r="B30" t="s">
        <v>18</v>
      </c>
      <c r="C30" t="s">
        <v>19</v>
      </c>
      <c r="D30" t="str">
        <f>("015306")</f>
        <v>015306</v>
      </c>
      <c r="E30" t="str">
        <f>("622454153066")</f>
        <v>622454153066</v>
      </c>
      <c r="G30" t="s">
        <v>78</v>
      </c>
      <c r="H30" s="2">
        <v>280</v>
      </c>
      <c r="I30" t="s">
        <v>21</v>
      </c>
      <c r="J30" s="1">
        <v>45323</v>
      </c>
      <c r="K30">
        <v>0.108</v>
      </c>
      <c r="L30">
        <v>0.23799999999999999</v>
      </c>
      <c r="N30" t="s">
        <v>66</v>
      </c>
      <c r="Q30" t="s">
        <v>79</v>
      </c>
    </row>
    <row r="31" spans="1:17" x14ac:dyDescent="0.3">
      <c r="A31" t="s">
        <v>17</v>
      </c>
      <c r="B31" t="s">
        <v>18</v>
      </c>
      <c r="C31" t="s">
        <v>19</v>
      </c>
      <c r="D31" t="str">
        <f>("015307")</f>
        <v>015307</v>
      </c>
      <c r="E31" t="str">
        <f>("622454153073")</f>
        <v>622454153073</v>
      </c>
      <c r="G31" t="s">
        <v>80</v>
      </c>
      <c r="H31" s="2">
        <v>280</v>
      </c>
      <c r="I31" t="s">
        <v>21</v>
      </c>
      <c r="J31" s="1">
        <v>45323</v>
      </c>
      <c r="K31">
        <v>0.108</v>
      </c>
      <c r="L31">
        <v>0.23799999999999999</v>
      </c>
      <c r="N31" t="s">
        <v>66</v>
      </c>
      <c r="Q31" t="s">
        <v>81</v>
      </c>
    </row>
    <row r="32" spans="1:17" x14ac:dyDescent="0.3">
      <c r="A32" t="s">
        <v>17</v>
      </c>
      <c r="B32" t="s">
        <v>18</v>
      </c>
      <c r="C32" t="s">
        <v>19</v>
      </c>
      <c r="D32" t="str">
        <f>("015308")</f>
        <v>015308</v>
      </c>
      <c r="E32" t="str">
        <f>("622454153080")</f>
        <v>622454153080</v>
      </c>
      <c r="G32" t="s">
        <v>82</v>
      </c>
      <c r="H32" s="2">
        <v>280</v>
      </c>
      <c r="I32" t="s">
        <v>21</v>
      </c>
      <c r="J32" s="1">
        <v>45323</v>
      </c>
      <c r="K32">
        <v>0.108</v>
      </c>
      <c r="L32">
        <v>0.23799999999999999</v>
      </c>
      <c r="N32" t="s">
        <v>66</v>
      </c>
      <c r="Q32" t="s">
        <v>83</v>
      </c>
    </row>
    <row r="33" spans="1:17" x14ac:dyDescent="0.3">
      <c r="A33" t="s">
        <v>17</v>
      </c>
      <c r="B33" t="s">
        <v>18</v>
      </c>
      <c r="C33" t="s">
        <v>19</v>
      </c>
      <c r="D33" t="str">
        <f>("015309")</f>
        <v>015309</v>
      </c>
      <c r="E33" t="str">
        <f>("622454153097")</f>
        <v>622454153097</v>
      </c>
      <c r="G33" t="s">
        <v>84</v>
      </c>
      <c r="H33" s="2">
        <v>475</v>
      </c>
      <c r="I33" t="s">
        <v>21</v>
      </c>
      <c r="J33" s="1">
        <v>45323</v>
      </c>
      <c r="K33">
        <v>0.188</v>
      </c>
      <c r="L33">
        <v>0.41399999999999998</v>
      </c>
      <c r="N33" t="s">
        <v>66</v>
      </c>
      <c r="Q33" t="s">
        <v>85</v>
      </c>
    </row>
    <row r="34" spans="1:17" x14ac:dyDescent="0.3">
      <c r="A34" t="s">
        <v>17</v>
      </c>
      <c r="B34" t="s">
        <v>18</v>
      </c>
      <c r="C34" t="s">
        <v>19</v>
      </c>
      <c r="D34" t="str">
        <f>("015310")</f>
        <v>015310</v>
      </c>
      <c r="E34" t="str">
        <f>("622454153103")</f>
        <v>622454153103</v>
      </c>
      <c r="G34" t="s">
        <v>86</v>
      </c>
      <c r="H34" s="2">
        <v>475</v>
      </c>
      <c r="I34" t="s">
        <v>21</v>
      </c>
      <c r="J34" s="1">
        <v>45323</v>
      </c>
      <c r="K34">
        <v>0.188</v>
      </c>
      <c r="L34">
        <v>0.41399999999999998</v>
      </c>
      <c r="N34" t="s">
        <v>66</v>
      </c>
      <c r="Q34" t="s">
        <v>87</v>
      </c>
    </row>
    <row r="35" spans="1:17" x14ac:dyDescent="0.3">
      <c r="A35" t="s">
        <v>17</v>
      </c>
      <c r="B35" t="s">
        <v>18</v>
      </c>
      <c r="C35" t="s">
        <v>19</v>
      </c>
      <c r="D35" t="str">
        <f>("015311")</f>
        <v>015311</v>
      </c>
      <c r="E35" t="str">
        <f>("622454153110")</f>
        <v>622454153110</v>
      </c>
      <c r="G35" t="s">
        <v>88</v>
      </c>
      <c r="H35" s="2">
        <v>475</v>
      </c>
      <c r="I35" t="s">
        <v>21</v>
      </c>
      <c r="J35" s="1">
        <v>45323</v>
      </c>
      <c r="K35">
        <v>0.188</v>
      </c>
      <c r="L35">
        <v>0.41399999999999998</v>
      </c>
      <c r="N35" t="s">
        <v>66</v>
      </c>
      <c r="Q35" t="s">
        <v>89</v>
      </c>
    </row>
    <row r="36" spans="1:17" x14ac:dyDescent="0.3">
      <c r="A36" t="s">
        <v>17</v>
      </c>
      <c r="B36" t="s">
        <v>18</v>
      </c>
      <c r="C36" t="s">
        <v>19</v>
      </c>
      <c r="D36" t="str">
        <f>("015313")</f>
        <v>015313</v>
      </c>
      <c r="E36" t="str">
        <f>("622454153134")</f>
        <v>622454153134</v>
      </c>
      <c r="G36" t="s">
        <v>90</v>
      </c>
      <c r="H36" s="2">
        <v>649</v>
      </c>
      <c r="I36" t="s">
        <v>21</v>
      </c>
      <c r="J36" s="1">
        <v>45323</v>
      </c>
      <c r="K36">
        <v>0.25700000000000001</v>
      </c>
      <c r="L36">
        <v>0.56699999999999995</v>
      </c>
      <c r="N36" t="s">
        <v>66</v>
      </c>
      <c r="Q36" t="s">
        <v>91</v>
      </c>
    </row>
    <row r="37" spans="1:17" x14ac:dyDescent="0.3">
      <c r="A37" t="s">
        <v>17</v>
      </c>
      <c r="B37" t="s">
        <v>18</v>
      </c>
      <c r="C37" t="s">
        <v>19</v>
      </c>
      <c r="D37" t="str">
        <f>("015316")</f>
        <v>015316</v>
      </c>
      <c r="E37" t="str">
        <f>("622454153165")</f>
        <v>622454153165</v>
      </c>
      <c r="G37" t="s">
        <v>92</v>
      </c>
      <c r="H37" s="2">
        <v>649</v>
      </c>
      <c r="I37" t="s">
        <v>21</v>
      </c>
      <c r="J37" s="1">
        <v>45323</v>
      </c>
      <c r="K37">
        <v>0.25700000000000001</v>
      </c>
      <c r="L37">
        <v>0.56699999999999995</v>
      </c>
      <c r="N37" t="s">
        <v>66</v>
      </c>
      <c r="Q37" t="s">
        <v>93</v>
      </c>
    </row>
    <row r="38" spans="1:17" x14ac:dyDescent="0.3">
      <c r="A38" t="s">
        <v>17</v>
      </c>
      <c r="B38" t="s">
        <v>18</v>
      </c>
      <c r="C38" t="s">
        <v>19</v>
      </c>
      <c r="D38" t="str">
        <f>("015317")</f>
        <v>015317</v>
      </c>
      <c r="E38" t="str">
        <f>("622454153172")</f>
        <v>622454153172</v>
      </c>
      <c r="G38" t="s">
        <v>94</v>
      </c>
      <c r="H38" s="2">
        <v>649</v>
      </c>
      <c r="I38" t="s">
        <v>21</v>
      </c>
      <c r="J38" s="1">
        <v>45323</v>
      </c>
      <c r="K38">
        <v>0.25700000000000001</v>
      </c>
      <c r="L38">
        <v>0.56699999999999995</v>
      </c>
      <c r="N38" t="s">
        <v>66</v>
      </c>
      <c r="Q38" t="s">
        <v>95</v>
      </c>
    </row>
    <row r="39" spans="1:17" x14ac:dyDescent="0.3">
      <c r="A39" t="s">
        <v>17</v>
      </c>
      <c r="B39" t="s">
        <v>18</v>
      </c>
      <c r="C39" t="s">
        <v>19</v>
      </c>
      <c r="D39" t="str">
        <f>("015318")</f>
        <v>015318</v>
      </c>
      <c r="E39" t="str">
        <f>("622454153189")</f>
        <v>622454153189</v>
      </c>
      <c r="G39" t="s">
        <v>96</v>
      </c>
      <c r="H39" s="2">
        <v>1050</v>
      </c>
      <c r="I39" t="s">
        <v>21</v>
      </c>
      <c r="J39" s="1">
        <v>45323</v>
      </c>
      <c r="K39">
        <v>0.42199999999999999</v>
      </c>
      <c r="L39">
        <v>0.93</v>
      </c>
      <c r="N39" t="s">
        <v>66</v>
      </c>
      <c r="Q39" t="s">
        <v>97</v>
      </c>
    </row>
    <row r="40" spans="1:17" x14ac:dyDescent="0.3">
      <c r="A40" t="s">
        <v>17</v>
      </c>
      <c r="B40" t="s">
        <v>18</v>
      </c>
      <c r="C40" t="s">
        <v>19</v>
      </c>
      <c r="D40" t="str">
        <f>("015319")</f>
        <v>015319</v>
      </c>
      <c r="E40" t="str">
        <f>("622454153196")</f>
        <v>622454153196</v>
      </c>
      <c r="G40" t="s">
        <v>98</v>
      </c>
      <c r="H40" s="2">
        <v>1050</v>
      </c>
      <c r="I40" t="s">
        <v>21</v>
      </c>
      <c r="J40" s="1">
        <v>45323</v>
      </c>
      <c r="K40">
        <v>0.42199999999999999</v>
      </c>
      <c r="L40">
        <v>0.93</v>
      </c>
      <c r="N40" t="s">
        <v>66</v>
      </c>
      <c r="Q40" t="s">
        <v>99</v>
      </c>
    </row>
    <row r="41" spans="1:17" x14ac:dyDescent="0.3">
      <c r="A41" t="s">
        <v>17</v>
      </c>
      <c r="B41" t="s">
        <v>18</v>
      </c>
      <c r="C41" t="s">
        <v>19</v>
      </c>
      <c r="D41" t="str">
        <f>("015320")</f>
        <v>015320</v>
      </c>
      <c r="E41" t="str">
        <f>("622454153202")</f>
        <v>622454153202</v>
      </c>
      <c r="G41" t="s">
        <v>100</v>
      </c>
      <c r="H41" s="2">
        <v>1050</v>
      </c>
      <c r="I41" t="s">
        <v>21</v>
      </c>
      <c r="J41" s="1">
        <v>45323</v>
      </c>
      <c r="K41">
        <v>0.42199999999999999</v>
      </c>
      <c r="L41">
        <v>0.93</v>
      </c>
      <c r="N41" t="s">
        <v>66</v>
      </c>
      <c r="Q41" t="s">
        <v>101</v>
      </c>
    </row>
    <row r="42" spans="1:17" x14ac:dyDescent="0.3">
      <c r="A42" t="s">
        <v>17</v>
      </c>
      <c r="B42" t="s">
        <v>18</v>
      </c>
      <c r="C42" t="s">
        <v>19</v>
      </c>
      <c r="D42" t="str">
        <f>("015333")</f>
        <v>015333</v>
      </c>
      <c r="E42" t="str">
        <f>("622454153332")</f>
        <v>622454153332</v>
      </c>
      <c r="G42" t="s">
        <v>102</v>
      </c>
      <c r="H42" s="2">
        <v>649</v>
      </c>
      <c r="I42" t="s">
        <v>21</v>
      </c>
      <c r="J42" s="1">
        <v>45323</v>
      </c>
      <c r="K42">
        <v>0.25700000000000001</v>
      </c>
      <c r="L42">
        <v>0.56699999999999995</v>
      </c>
      <c r="N42">
        <v>15</v>
      </c>
      <c r="Q42" t="s">
        <v>103</v>
      </c>
    </row>
    <row r="43" spans="1:17" x14ac:dyDescent="0.3">
      <c r="A43" t="s">
        <v>17</v>
      </c>
      <c r="B43" t="s">
        <v>18</v>
      </c>
      <c r="C43" t="s">
        <v>19</v>
      </c>
      <c r="D43" t="str">
        <f>("015336")</f>
        <v>015336</v>
      </c>
      <c r="E43" t="str">
        <f>("622454153363")</f>
        <v>622454153363</v>
      </c>
      <c r="G43" t="s">
        <v>104</v>
      </c>
      <c r="H43" s="2">
        <v>1050</v>
      </c>
      <c r="I43" t="s">
        <v>21</v>
      </c>
      <c r="J43" s="1">
        <v>45323</v>
      </c>
      <c r="K43">
        <v>0.42199999999999999</v>
      </c>
      <c r="L43">
        <v>0.93</v>
      </c>
      <c r="N43">
        <v>15</v>
      </c>
      <c r="Q43" t="s">
        <v>105</v>
      </c>
    </row>
    <row r="44" spans="1:17" x14ac:dyDescent="0.3">
      <c r="A44" t="s">
        <v>17</v>
      </c>
      <c r="B44" t="s">
        <v>18</v>
      </c>
      <c r="C44" t="s">
        <v>19</v>
      </c>
      <c r="D44" t="str">
        <f>("018200")</f>
        <v>018200</v>
      </c>
      <c r="E44" t="str">
        <f>("622454182004")</f>
        <v>622454182004</v>
      </c>
      <c r="G44" t="s">
        <v>106</v>
      </c>
      <c r="H44" s="2">
        <v>59</v>
      </c>
      <c r="I44" t="s">
        <v>21</v>
      </c>
      <c r="J44" s="1">
        <v>45323</v>
      </c>
      <c r="K44">
        <v>2.4E-2</v>
      </c>
      <c r="L44">
        <v>5.2999999999999999E-2</v>
      </c>
      <c r="N44">
        <v>18</v>
      </c>
      <c r="Q44" t="s">
        <v>107</v>
      </c>
    </row>
    <row r="45" spans="1:17" x14ac:dyDescent="0.3">
      <c r="A45" t="s">
        <v>17</v>
      </c>
      <c r="B45" t="s">
        <v>18</v>
      </c>
      <c r="C45" t="s">
        <v>19</v>
      </c>
      <c r="D45" t="str">
        <f>("018201")</f>
        <v>018201</v>
      </c>
      <c r="E45" t="str">
        <f>("622454182011")</f>
        <v>622454182011</v>
      </c>
      <c r="G45" t="s">
        <v>108</v>
      </c>
      <c r="H45" s="2">
        <v>59</v>
      </c>
      <c r="I45" t="s">
        <v>21</v>
      </c>
      <c r="J45" s="1">
        <v>45323</v>
      </c>
      <c r="K45">
        <v>6.5000000000000002E-2</v>
      </c>
      <c r="L45">
        <v>0.14299999999999999</v>
      </c>
      <c r="N45">
        <v>18</v>
      </c>
      <c r="Q45" t="s">
        <v>109</v>
      </c>
    </row>
    <row r="46" spans="1:17" x14ac:dyDescent="0.3">
      <c r="A46" t="s">
        <v>17</v>
      </c>
      <c r="B46" t="s">
        <v>18</v>
      </c>
      <c r="C46" t="s">
        <v>19</v>
      </c>
      <c r="D46" t="str">
        <f>("018202")</f>
        <v>018202</v>
      </c>
      <c r="E46" t="str">
        <f>("622454182028")</f>
        <v>622454182028</v>
      </c>
      <c r="G46" t="s">
        <v>110</v>
      </c>
      <c r="H46" s="2">
        <v>63</v>
      </c>
      <c r="I46" t="s">
        <v>21</v>
      </c>
      <c r="J46" s="1">
        <v>45323</v>
      </c>
      <c r="K46">
        <v>2.4E-2</v>
      </c>
      <c r="L46">
        <v>5.2999999999999999E-2</v>
      </c>
      <c r="N46">
        <v>18</v>
      </c>
      <c r="Q46" t="s">
        <v>111</v>
      </c>
    </row>
    <row r="47" spans="1:17" x14ac:dyDescent="0.3">
      <c r="A47" t="s">
        <v>17</v>
      </c>
      <c r="B47" t="s">
        <v>18</v>
      </c>
      <c r="C47" t="s">
        <v>19</v>
      </c>
      <c r="D47" t="str">
        <f>("018203")</f>
        <v>018203</v>
      </c>
      <c r="E47" t="str">
        <f>("622454182035")</f>
        <v>622454182035</v>
      </c>
      <c r="G47" t="s">
        <v>112</v>
      </c>
      <c r="H47" s="2">
        <v>80</v>
      </c>
      <c r="I47" t="s">
        <v>21</v>
      </c>
      <c r="J47" s="1">
        <v>45323</v>
      </c>
      <c r="K47">
        <v>3.7999999999999999E-2</v>
      </c>
      <c r="L47">
        <v>8.4000000000000005E-2</v>
      </c>
      <c r="N47">
        <v>18</v>
      </c>
      <c r="Q47" t="s">
        <v>113</v>
      </c>
    </row>
    <row r="48" spans="1:17" x14ac:dyDescent="0.3">
      <c r="A48" t="s">
        <v>17</v>
      </c>
      <c r="B48" t="s">
        <v>18</v>
      </c>
      <c r="C48" t="s">
        <v>19</v>
      </c>
      <c r="D48" t="str">
        <f>("018204")</f>
        <v>018204</v>
      </c>
      <c r="E48" t="str">
        <f>("622454182042")</f>
        <v>622454182042</v>
      </c>
      <c r="G48" t="s">
        <v>114</v>
      </c>
      <c r="H48" s="2">
        <v>80</v>
      </c>
      <c r="I48" t="s">
        <v>21</v>
      </c>
      <c r="J48" s="1">
        <v>45323</v>
      </c>
      <c r="K48">
        <v>3.7999999999999999E-2</v>
      </c>
      <c r="L48">
        <v>8.4000000000000005E-2</v>
      </c>
      <c r="N48">
        <v>18</v>
      </c>
      <c r="Q48" t="s">
        <v>115</v>
      </c>
    </row>
    <row r="49" spans="1:17" x14ac:dyDescent="0.3">
      <c r="A49" t="s">
        <v>17</v>
      </c>
      <c r="B49" t="s">
        <v>18</v>
      </c>
      <c r="C49" t="s">
        <v>19</v>
      </c>
      <c r="D49" t="str">
        <f>("018205")</f>
        <v>018205</v>
      </c>
      <c r="E49" t="str">
        <f>("622454182059")</f>
        <v>622454182059</v>
      </c>
      <c r="G49" t="s">
        <v>116</v>
      </c>
      <c r="H49" s="2">
        <v>86</v>
      </c>
      <c r="I49" t="s">
        <v>21</v>
      </c>
      <c r="J49" s="1">
        <v>45323</v>
      </c>
      <c r="K49">
        <v>3.7999999999999999E-2</v>
      </c>
      <c r="L49">
        <v>8.4000000000000005E-2</v>
      </c>
      <c r="N49">
        <v>18</v>
      </c>
      <c r="Q49" t="s">
        <v>117</v>
      </c>
    </row>
    <row r="50" spans="1:17" x14ac:dyDescent="0.3">
      <c r="A50" t="s">
        <v>17</v>
      </c>
      <c r="B50" t="s">
        <v>18</v>
      </c>
      <c r="C50" t="s">
        <v>19</v>
      </c>
      <c r="D50" t="str">
        <f>("018206")</f>
        <v>018206</v>
      </c>
      <c r="E50" t="str">
        <f>("622454182066")</f>
        <v>622454182066</v>
      </c>
      <c r="G50" t="s">
        <v>118</v>
      </c>
      <c r="H50" s="2">
        <v>126</v>
      </c>
      <c r="I50" t="s">
        <v>21</v>
      </c>
      <c r="J50" s="1">
        <v>45323</v>
      </c>
      <c r="K50">
        <v>5.8999999999999997E-2</v>
      </c>
      <c r="L50">
        <v>0.13</v>
      </c>
      <c r="N50">
        <v>18</v>
      </c>
      <c r="Q50" t="s">
        <v>119</v>
      </c>
    </row>
    <row r="51" spans="1:17" x14ac:dyDescent="0.3">
      <c r="A51" t="s">
        <v>17</v>
      </c>
      <c r="B51" t="s">
        <v>18</v>
      </c>
      <c r="C51" t="s">
        <v>19</v>
      </c>
      <c r="D51" t="str">
        <f>("018207")</f>
        <v>018207</v>
      </c>
      <c r="E51" t="str">
        <f>("622454182073")</f>
        <v>622454182073</v>
      </c>
      <c r="G51" t="s">
        <v>120</v>
      </c>
      <c r="H51" s="2">
        <v>126</v>
      </c>
      <c r="I51" t="s">
        <v>21</v>
      </c>
      <c r="J51" s="1">
        <v>45323</v>
      </c>
      <c r="K51">
        <v>5.8999999999999997E-2</v>
      </c>
      <c r="L51">
        <v>0.13</v>
      </c>
      <c r="N51">
        <v>18</v>
      </c>
      <c r="Q51" t="s">
        <v>121</v>
      </c>
    </row>
    <row r="52" spans="1:17" x14ac:dyDescent="0.3">
      <c r="A52" t="s">
        <v>17</v>
      </c>
      <c r="B52" t="s">
        <v>18</v>
      </c>
      <c r="C52" t="s">
        <v>19</v>
      </c>
      <c r="D52" t="str">
        <f>("018208")</f>
        <v>018208</v>
      </c>
      <c r="E52" t="str">
        <f>("622454182080")</f>
        <v>622454182080</v>
      </c>
      <c r="G52" t="s">
        <v>122</v>
      </c>
      <c r="H52" s="2">
        <v>133</v>
      </c>
      <c r="I52" t="s">
        <v>21</v>
      </c>
      <c r="J52" s="1">
        <v>45323</v>
      </c>
      <c r="K52">
        <v>5.8999999999999997E-2</v>
      </c>
      <c r="L52">
        <v>0.13</v>
      </c>
      <c r="N52">
        <v>18</v>
      </c>
      <c r="Q52" t="s">
        <v>123</v>
      </c>
    </row>
    <row r="53" spans="1:17" x14ac:dyDescent="0.3">
      <c r="A53" t="s">
        <v>17</v>
      </c>
      <c r="B53" t="s">
        <v>18</v>
      </c>
      <c r="C53" t="s">
        <v>19</v>
      </c>
      <c r="D53" t="str">
        <f>("018209")</f>
        <v>018209</v>
      </c>
      <c r="E53" t="str">
        <f>("622454182097")</f>
        <v>622454182097</v>
      </c>
      <c r="G53" t="s">
        <v>124</v>
      </c>
      <c r="H53" s="2">
        <v>186</v>
      </c>
      <c r="I53" t="s">
        <v>21</v>
      </c>
      <c r="J53" s="1">
        <v>45323</v>
      </c>
      <c r="K53">
        <v>0.104</v>
      </c>
      <c r="L53">
        <v>0.22900000000000001</v>
      </c>
      <c r="N53">
        <v>18</v>
      </c>
      <c r="Q53" t="s">
        <v>125</v>
      </c>
    </row>
    <row r="54" spans="1:17" x14ac:dyDescent="0.3">
      <c r="A54" t="s">
        <v>17</v>
      </c>
      <c r="B54" t="s">
        <v>18</v>
      </c>
      <c r="C54" t="s">
        <v>19</v>
      </c>
      <c r="D54" t="str">
        <f>("018210")</f>
        <v>018210</v>
      </c>
      <c r="E54" t="str">
        <f>("622454182103")</f>
        <v>622454182103</v>
      </c>
      <c r="G54" t="s">
        <v>126</v>
      </c>
      <c r="H54" s="2">
        <v>186</v>
      </c>
      <c r="I54" t="s">
        <v>21</v>
      </c>
      <c r="J54" s="1">
        <v>45323</v>
      </c>
      <c r="K54">
        <v>0.104</v>
      </c>
      <c r="L54">
        <v>0.22900000000000001</v>
      </c>
      <c r="N54">
        <v>18</v>
      </c>
      <c r="Q54" t="s">
        <v>127</v>
      </c>
    </row>
    <row r="55" spans="1:17" x14ac:dyDescent="0.3">
      <c r="A55" t="s">
        <v>17</v>
      </c>
      <c r="B55" t="s">
        <v>18</v>
      </c>
      <c r="C55" t="s">
        <v>19</v>
      </c>
      <c r="D55" t="str">
        <f>("018211")</f>
        <v>018211</v>
      </c>
      <c r="E55" t="str">
        <f>("622454182110")</f>
        <v>622454182110</v>
      </c>
      <c r="G55" t="s">
        <v>128</v>
      </c>
      <c r="H55" s="2">
        <v>198</v>
      </c>
      <c r="I55" t="s">
        <v>21</v>
      </c>
      <c r="J55" s="1">
        <v>45323</v>
      </c>
      <c r="K55">
        <v>0.104</v>
      </c>
      <c r="L55">
        <v>0.22900000000000001</v>
      </c>
      <c r="N55">
        <v>18</v>
      </c>
      <c r="Q55" t="s">
        <v>129</v>
      </c>
    </row>
    <row r="56" spans="1:17" x14ac:dyDescent="0.3">
      <c r="A56" t="s">
        <v>17</v>
      </c>
      <c r="B56" t="s">
        <v>18</v>
      </c>
      <c r="C56" t="s">
        <v>19</v>
      </c>
      <c r="D56" t="str">
        <f>("018213")</f>
        <v>018213</v>
      </c>
      <c r="E56" t="str">
        <f>("622454182134")</f>
        <v>622454182134</v>
      </c>
      <c r="G56" t="s">
        <v>130</v>
      </c>
      <c r="H56" s="2">
        <v>247</v>
      </c>
      <c r="I56" t="s">
        <v>21</v>
      </c>
      <c r="J56" s="1">
        <v>45323</v>
      </c>
      <c r="K56">
        <v>0.14199999999999999</v>
      </c>
      <c r="L56">
        <v>0.313</v>
      </c>
      <c r="N56">
        <v>18</v>
      </c>
      <c r="Q56" t="s">
        <v>131</v>
      </c>
    </row>
    <row r="57" spans="1:17" x14ac:dyDescent="0.3">
      <c r="A57" t="s">
        <v>17</v>
      </c>
      <c r="B57" t="s">
        <v>18</v>
      </c>
      <c r="C57" t="s">
        <v>19</v>
      </c>
      <c r="D57" t="str">
        <f>("018215")</f>
        <v>018215</v>
      </c>
      <c r="E57" t="str">
        <f>("622454182158")</f>
        <v>622454182158</v>
      </c>
      <c r="G57" t="s">
        <v>132</v>
      </c>
      <c r="H57" s="2">
        <v>247</v>
      </c>
      <c r="I57" t="s">
        <v>21</v>
      </c>
      <c r="J57" s="1">
        <v>45323</v>
      </c>
      <c r="K57">
        <v>0.14199999999999999</v>
      </c>
      <c r="L57">
        <v>0.313</v>
      </c>
      <c r="N57">
        <v>18</v>
      </c>
      <c r="Q57" t="s">
        <v>133</v>
      </c>
    </row>
    <row r="58" spans="1:17" x14ac:dyDescent="0.3">
      <c r="A58" t="s">
        <v>17</v>
      </c>
      <c r="B58" t="s">
        <v>18</v>
      </c>
      <c r="C58" t="s">
        <v>19</v>
      </c>
      <c r="D58" t="str">
        <f>("018216")</f>
        <v>018216</v>
      </c>
      <c r="E58" t="str">
        <f>("622454182165")</f>
        <v>622454182165</v>
      </c>
      <c r="G58" t="s">
        <v>134</v>
      </c>
      <c r="H58" s="2">
        <v>259</v>
      </c>
      <c r="I58" t="s">
        <v>21</v>
      </c>
      <c r="J58" s="1">
        <v>45323</v>
      </c>
      <c r="K58">
        <v>0.14199999999999999</v>
      </c>
      <c r="L58">
        <v>0.313</v>
      </c>
      <c r="N58">
        <v>18</v>
      </c>
      <c r="Q58" t="s">
        <v>135</v>
      </c>
    </row>
    <row r="59" spans="1:17" x14ac:dyDescent="0.3">
      <c r="A59" t="s">
        <v>17</v>
      </c>
      <c r="B59" t="s">
        <v>18</v>
      </c>
      <c r="C59" t="s">
        <v>19</v>
      </c>
      <c r="D59" t="str">
        <f>("018217")</f>
        <v>018217</v>
      </c>
      <c r="E59" t="str">
        <f>("622454182172")</f>
        <v>622454182172</v>
      </c>
      <c r="G59" t="s">
        <v>136</v>
      </c>
      <c r="H59" s="2">
        <v>363</v>
      </c>
      <c r="I59" t="s">
        <v>21</v>
      </c>
      <c r="J59" s="1">
        <v>45323</v>
      </c>
      <c r="K59">
        <v>0.23599999999999999</v>
      </c>
      <c r="L59">
        <v>0.52</v>
      </c>
      <c r="N59">
        <v>18</v>
      </c>
      <c r="Q59" t="s">
        <v>137</v>
      </c>
    </row>
    <row r="60" spans="1:17" x14ac:dyDescent="0.3">
      <c r="A60" t="s">
        <v>17</v>
      </c>
      <c r="B60" t="s">
        <v>18</v>
      </c>
      <c r="C60" t="s">
        <v>19</v>
      </c>
      <c r="D60" t="str">
        <f>("018218")</f>
        <v>018218</v>
      </c>
      <c r="E60" t="str">
        <f>("622454182189")</f>
        <v>622454182189</v>
      </c>
      <c r="G60" t="s">
        <v>138</v>
      </c>
      <c r="H60" s="2">
        <v>363</v>
      </c>
      <c r="I60" t="s">
        <v>21</v>
      </c>
      <c r="J60" s="1">
        <v>45323</v>
      </c>
      <c r="K60">
        <v>0.23599999999999999</v>
      </c>
      <c r="L60">
        <v>0.52</v>
      </c>
      <c r="N60">
        <v>18</v>
      </c>
      <c r="Q60" t="s">
        <v>139</v>
      </c>
    </row>
    <row r="61" spans="1:17" x14ac:dyDescent="0.3">
      <c r="A61" t="s">
        <v>17</v>
      </c>
      <c r="B61" t="s">
        <v>18</v>
      </c>
      <c r="C61" t="s">
        <v>19</v>
      </c>
      <c r="D61" t="str">
        <f>("018219")</f>
        <v>018219</v>
      </c>
      <c r="E61" t="str">
        <f>("622454182196")</f>
        <v>622454182196</v>
      </c>
      <c r="G61" t="s">
        <v>140</v>
      </c>
      <c r="H61" s="2">
        <v>363</v>
      </c>
      <c r="I61" t="s">
        <v>21</v>
      </c>
      <c r="J61" s="1">
        <v>45323</v>
      </c>
      <c r="K61">
        <v>0.23599999999999999</v>
      </c>
      <c r="L61">
        <v>0.52</v>
      </c>
      <c r="N61">
        <v>18</v>
      </c>
      <c r="Q61" t="s">
        <v>141</v>
      </c>
    </row>
    <row r="62" spans="1:17" x14ac:dyDescent="0.3">
      <c r="A62" t="s">
        <v>17</v>
      </c>
      <c r="B62" t="s">
        <v>18</v>
      </c>
      <c r="C62" t="s">
        <v>19</v>
      </c>
      <c r="D62" t="str">
        <f>("018224")</f>
        <v>018224</v>
      </c>
      <c r="E62" t="str">
        <f>("622454182240")</f>
        <v>622454182240</v>
      </c>
      <c r="G62" t="s">
        <v>142</v>
      </c>
      <c r="H62" s="2">
        <v>779</v>
      </c>
      <c r="I62" t="s">
        <v>21</v>
      </c>
      <c r="J62" s="1">
        <v>45323</v>
      </c>
      <c r="K62">
        <v>0.52500000000000002</v>
      </c>
      <c r="L62">
        <v>1.157</v>
      </c>
      <c r="N62">
        <v>18</v>
      </c>
      <c r="Q62" t="s">
        <v>143</v>
      </c>
    </row>
    <row r="63" spans="1:17" x14ac:dyDescent="0.3">
      <c r="A63" t="s">
        <v>17</v>
      </c>
      <c r="B63" t="s">
        <v>18</v>
      </c>
      <c r="C63" t="s">
        <v>19</v>
      </c>
      <c r="D63" t="str">
        <f>("018225")</f>
        <v>018225</v>
      </c>
      <c r="E63" t="str">
        <f>("622454182257")</f>
        <v>622454182257</v>
      </c>
      <c r="G63" t="s">
        <v>144</v>
      </c>
      <c r="H63" s="2">
        <v>779</v>
      </c>
      <c r="I63" t="s">
        <v>21</v>
      </c>
      <c r="J63" s="1">
        <v>45323</v>
      </c>
      <c r="K63">
        <v>0.52500000000000002</v>
      </c>
      <c r="L63">
        <v>1.157</v>
      </c>
      <c r="N63">
        <v>18</v>
      </c>
      <c r="Q63" t="s">
        <v>145</v>
      </c>
    </row>
    <row r="64" spans="1:17" x14ac:dyDescent="0.3">
      <c r="A64" t="s">
        <v>17</v>
      </c>
      <c r="B64" t="s">
        <v>18</v>
      </c>
      <c r="C64" t="s">
        <v>19</v>
      </c>
      <c r="D64" t="str">
        <f>("018300")</f>
        <v>018300</v>
      </c>
      <c r="E64" t="str">
        <f>("622454183001")</f>
        <v>622454183001</v>
      </c>
      <c r="G64" t="s">
        <v>146</v>
      </c>
      <c r="H64" s="2">
        <v>75</v>
      </c>
      <c r="I64" t="s">
        <v>21</v>
      </c>
      <c r="J64" s="1">
        <v>45323</v>
      </c>
      <c r="K64">
        <v>0.03</v>
      </c>
      <c r="L64">
        <v>6.6000000000000003E-2</v>
      </c>
      <c r="N64">
        <v>18</v>
      </c>
      <c r="Q64" t="s">
        <v>147</v>
      </c>
    </row>
    <row r="65" spans="1:17" x14ac:dyDescent="0.3">
      <c r="A65" t="s">
        <v>17</v>
      </c>
      <c r="B65" t="s">
        <v>18</v>
      </c>
      <c r="C65" t="s">
        <v>19</v>
      </c>
      <c r="D65" t="str">
        <f>("018301")</f>
        <v>018301</v>
      </c>
      <c r="E65" t="str">
        <f>("622454183018")</f>
        <v>622454183018</v>
      </c>
      <c r="G65" t="s">
        <v>148</v>
      </c>
      <c r="H65" s="2">
        <v>75</v>
      </c>
      <c r="I65" t="s">
        <v>21</v>
      </c>
      <c r="J65" s="1">
        <v>45323</v>
      </c>
      <c r="K65">
        <v>0.03</v>
      </c>
      <c r="L65">
        <v>6.6000000000000003E-2</v>
      </c>
      <c r="N65">
        <v>18</v>
      </c>
      <c r="Q65" t="s">
        <v>149</v>
      </c>
    </row>
    <row r="66" spans="1:17" x14ac:dyDescent="0.3">
      <c r="A66" t="s">
        <v>17</v>
      </c>
      <c r="B66" t="s">
        <v>18</v>
      </c>
      <c r="C66" t="s">
        <v>19</v>
      </c>
      <c r="D66" t="str">
        <f>("018302")</f>
        <v>018302</v>
      </c>
      <c r="E66" t="str">
        <f>("622454183025")</f>
        <v>622454183025</v>
      </c>
      <c r="G66" t="s">
        <v>150</v>
      </c>
      <c r="H66" s="2">
        <v>79</v>
      </c>
      <c r="I66" t="s">
        <v>21</v>
      </c>
      <c r="J66" s="1">
        <v>45323</v>
      </c>
      <c r="K66">
        <v>0.03</v>
      </c>
      <c r="L66">
        <v>6.6000000000000003E-2</v>
      </c>
      <c r="N66">
        <v>18</v>
      </c>
      <c r="Q66" t="s">
        <v>151</v>
      </c>
    </row>
    <row r="67" spans="1:17" x14ac:dyDescent="0.3">
      <c r="A67" t="s">
        <v>17</v>
      </c>
      <c r="B67" t="s">
        <v>18</v>
      </c>
      <c r="C67" t="s">
        <v>19</v>
      </c>
      <c r="D67" t="str">
        <f>("018303")</f>
        <v>018303</v>
      </c>
      <c r="E67" t="str">
        <f>("622454183032")</f>
        <v>622454183032</v>
      </c>
      <c r="G67" t="s">
        <v>152</v>
      </c>
      <c r="H67" s="2">
        <v>103</v>
      </c>
      <c r="I67" t="s">
        <v>21</v>
      </c>
      <c r="J67" s="1">
        <v>45323</v>
      </c>
      <c r="K67">
        <v>5.2999999999999999E-2</v>
      </c>
      <c r="L67">
        <v>0.11700000000000001</v>
      </c>
      <c r="N67">
        <v>18</v>
      </c>
      <c r="Q67" t="s">
        <v>153</v>
      </c>
    </row>
    <row r="68" spans="1:17" x14ac:dyDescent="0.3">
      <c r="A68" t="s">
        <v>17</v>
      </c>
      <c r="B68" t="s">
        <v>18</v>
      </c>
      <c r="C68" t="s">
        <v>19</v>
      </c>
      <c r="D68" t="str">
        <f>("018304")</f>
        <v>018304</v>
      </c>
      <c r="E68" t="str">
        <f>("622454183049")</f>
        <v>622454183049</v>
      </c>
      <c r="G68" t="s">
        <v>154</v>
      </c>
      <c r="H68" s="2">
        <v>103</v>
      </c>
      <c r="I68" t="s">
        <v>21</v>
      </c>
      <c r="J68" s="1">
        <v>45323</v>
      </c>
      <c r="K68">
        <v>5.2999999999999999E-2</v>
      </c>
      <c r="L68">
        <v>0.11700000000000001</v>
      </c>
      <c r="N68">
        <v>18</v>
      </c>
      <c r="Q68" t="s">
        <v>155</v>
      </c>
    </row>
    <row r="69" spans="1:17" x14ac:dyDescent="0.3">
      <c r="A69" t="s">
        <v>17</v>
      </c>
      <c r="B69" t="s">
        <v>18</v>
      </c>
      <c r="C69" t="s">
        <v>19</v>
      </c>
      <c r="D69" t="str">
        <f>("018305")</f>
        <v>018305</v>
      </c>
      <c r="E69" t="str">
        <f>("622454183056")</f>
        <v>622454183056</v>
      </c>
      <c r="G69" t="s">
        <v>156</v>
      </c>
      <c r="H69" s="2">
        <v>111</v>
      </c>
      <c r="I69" t="s">
        <v>21</v>
      </c>
      <c r="J69" s="1">
        <v>45323</v>
      </c>
      <c r="K69">
        <v>5.2999999999999999E-2</v>
      </c>
      <c r="L69">
        <v>0.11700000000000001</v>
      </c>
      <c r="N69">
        <v>18</v>
      </c>
      <c r="Q69" t="s">
        <v>157</v>
      </c>
    </row>
    <row r="70" spans="1:17" x14ac:dyDescent="0.3">
      <c r="A70" t="s">
        <v>17</v>
      </c>
      <c r="B70" t="s">
        <v>18</v>
      </c>
      <c r="C70" t="s">
        <v>19</v>
      </c>
      <c r="D70" t="str">
        <f>("018306")</f>
        <v>018306</v>
      </c>
      <c r="E70" t="str">
        <f>("622454183063")</f>
        <v>622454183063</v>
      </c>
      <c r="G70" t="s">
        <v>158</v>
      </c>
      <c r="H70" s="2">
        <v>155</v>
      </c>
      <c r="I70" t="s">
        <v>21</v>
      </c>
      <c r="J70" s="1">
        <v>45323</v>
      </c>
      <c r="K70">
        <v>8.5999999999999993E-2</v>
      </c>
      <c r="L70">
        <v>0.19</v>
      </c>
      <c r="N70">
        <v>18</v>
      </c>
      <c r="Q70" t="s">
        <v>159</v>
      </c>
    </row>
    <row r="71" spans="1:17" x14ac:dyDescent="0.3">
      <c r="A71" t="s">
        <v>17</v>
      </c>
      <c r="B71" t="s">
        <v>18</v>
      </c>
      <c r="C71" t="s">
        <v>19</v>
      </c>
      <c r="D71" t="str">
        <f>("018307")</f>
        <v>018307</v>
      </c>
      <c r="E71" t="str">
        <f>("622454183070")</f>
        <v>622454183070</v>
      </c>
      <c r="G71" t="s">
        <v>160</v>
      </c>
      <c r="H71" s="2">
        <v>155</v>
      </c>
      <c r="I71" t="s">
        <v>21</v>
      </c>
      <c r="J71" s="1">
        <v>45323</v>
      </c>
      <c r="K71">
        <v>8.5999999999999993E-2</v>
      </c>
      <c r="L71">
        <v>0.19</v>
      </c>
      <c r="N71">
        <v>18</v>
      </c>
      <c r="Q71" t="s">
        <v>161</v>
      </c>
    </row>
    <row r="72" spans="1:17" x14ac:dyDescent="0.3">
      <c r="A72" t="s">
        <v>17</v>
      </c>
      <c r="B72" t="s">
        <v>18</v>
      </c>
      <c r="C72" t="s">
        <v>19</v>
      </c>
      <c r="D72" t="str">
        <f>("018308")</f>
        <v>018308</v>
      </c>
      <c r="E72" t="str">
        <f>("622454183087")</f>
        <v>622454183087</v>
      </c>
      <c r="G72" t="s">
        <v>162</v>
      </c>
      <c r="H72" s="2">
        <v>164</v>
      </c>
      <c r="I72" t="s">
        <v>21</v>
      </c>
      <c r="J72" s="1">
        <v>45323</v>
      </c>
      <c r="K72">
        <v>8.5999999999999993E-2</v>
      </c>
      <c r="L72">
        <v>0.19</v>
      </c>
      <c r="N72">
        <v>18</v>
      </c>
      <c r="Q72" t="s">
        <v>163</v>
      </c>
    </row>
    <row r="73" spans="1:17" x14ac:dyDescent="0.3">
      <c r="A73" t="s">
        <v>17</v>
      </c>
      <c r="B73" t="s">
        <v>18</v>
      </c>
      <c r="C73" t="s">
        <v>19</v>
      </c>
      <c r="D73" t="str">
        <f>("018309")</f>
        <v>018309</v>
      </c>
      <c r="E73" t="str">
        <f>("622454183094")</f>
        <v>622454183094</v>
      </c>
      <c r="G73" t="s">
        <v>164</v>
      </c>
      <c r="H73" s="2">
        <v>243</v>
      </c>
      <c r="I73" t="s">
        <v>21</v>
      </c>
      <c r="J73" s="1">
        <v>45323</v>
      </c>
      <c r="K73">
        <v>0.15</v>
      </c>
      <c r="L73">
        <v>0.33100000000000002</v>
      </c>
      <c r="N73">
        <v>18</v>
      </c>
      <c r="Q73" t="s">
        <v>165</v>
      </c>
    </row>
    <row r="74" spans="1:17" x14ac:dyDescent="0.3">
      <c r="A74" t="s">
        <v>17</v>
      </c>
      <c r="B74" t="s">
        <v>18</v>
      </c>
      <c r="C74" t="s">
        <v>19</v>
      </c>
      <c r="D74" t="str">
        <f>("018310")</f>
        <v>018310</v>
      </c>
      <c r="E74" t="str">
        <f>("622454183100")</f>
        <v>622454183100</v>
      </c>
      <c r="G74" t="s">
        <v>166</v>
      </c>
      <c r="H74" s="2">
        <v>243</v>
      </c>
      <c r="I74" t="s">
        <v>21</v>
      </c>
      <c r="J74" s="1">
        <v>45323</v>
      </c>
      <c r="K74">
        <v>0.15</v>
      </c>
      <c r="L74">
        <v>0.33100000000000002</v>
      </c>
      <c r="N74">
        <v>18</v>
      </c>
      <c r="Q74" t="s">
        <v>167</v>
      </c>
    </row>
    <row r="75" spans="1:17" x14ac:dyDescent="0.3">
      <c r="A75" t="s">
        <v>17</v>
      </c>
      <c r="B75" t="s">
        <v>18</v>
      </c>
      <c r="C75" t="s">
        <v>19</v>
      </c>
      <c r="D75" t="str">
        <f>("018311")</f>
        <v>018311</v>
      </c>
      <c r="E75" t="str">
        <f>("622454183117")</f>
        <v>622454183117</v>
      </c>
      <c r="G75" t="s">
        <v>168</v>
      </c>
      <c r="H75" s="2">
        <v>257</v>
      </c>
      <c r="I75" t="s">
        <v>21</v>
      </c>
      <c r="J75" s="1">
        <v>45323</v>
      </c>
      <c r="K75">
        <v>0.15</v>
      </c>
      <c r="L75">
        <v>0.33100000000000002</v>
      </c>
      <c r="N75">
        <v>18</v>
      </c>
      <c r="Q75" t="s">
        <v>169</v>
      </c>
    </row>
    <row r="76" spans="1:17" x14ac:dyDescent="0.3">
      <c r="A76" t="s">
        <v>17</v>
      </c>
      <c r="B76" t="s">
        <v>18</v>
      </c>
      <c r="C76" t="s">
        <v>19</v>
      </c>
      <c r="D76" t="str">
        <f>("018313")</f>
        <v>018313</v>
      </c>
      <c r="E76" t="str">
        <f>("622454183131")</f>
        <v>622454183131</v>
      </c>
      <c r="G76" t="s">
        <v>170</v>
      </c>
      <c r="H76" s="2">
        <v>328</v>
      </c>
      <c r="I76" t="s">
        <v>21</v>
      </c>
      <c r="J76" s="1">
        <v>45323</v>
      </c>
      <c r="K76">
        <v>0.20399999999999999</v>
      </c>
      <c r="L76">
        <v>0.45</v>
      </c>
      <c r="N76">
        <v>18</v>
      </c>
      <c r="Q76" t="s">
        <v>171</v>
      </c>
    </row>
    <row r="77" spans="1:17" x14ac:dyDescent="0.3">
      <c r="A77" t="s">
        <v>17</v>
      </c>
      <c r="B77" t="s">
        <v>18</v>
      </c>
      <c r="C77" t="s">
        <v>19</v>
      </c>
      <c r="D77" t="str">
        <f>("018315")</f>
        <v>018315</v>
      </c>
      <c r="E77" t="str">
        <f>("622454183155")</f>
        <v>622454183155</v>
      </c>
      <c r="G77" t="s">
        <v>172</v>
      </c>
      <c r="H77" s="2">
        <v>328</v>
      </c>
      <c r="I77" t="s">
        <v>21</v>
      </c>
      <c r="J77" s="1">
        <v>45323</v>
      </c>
      <c r="K77">
        <v>0.20399999999999999</v>
      </c>
      <c r="L77">
        <v>0.45</v>
      </c>
      <c r="N77">
        <v>18</v>
      </c>
      <c r="Q77" t="s">
        <v>173</v>
      </c>
    </row>
    <row r="78" spans="1:17" x14ac:dyDescent="0.3">
      <c r="A78" t="s">
        <v>17</v>
      </c>
      <c r="B78" t="s">
        <v>18</v>
      </c>
      <c r="C78" t="s">
        <v>19</v>
      </c>
      <c r="D78" t="str">
        <f>("018316")</f>
        <v>018316</v>
      </c>
      <c r="E78" t="str">
        <f>("622454183162")</f>
        <v>622454183162</v>
      </c>
      <c r="G78" t="s">
        <v>174</v>
      </c>
      <c r="H78" s="2">
        <v>348</v>
      </c>
      <c r="I78" t="s">
        <v>21</v>
      </c>
      <c r="J78" s="1">
        <v>45323</v>
      </c>
      <c r="K78">
        <v>0.20399999999999999</v>
      </c>
      <c r="L78">
        <v>0.45</v>
      </c>
      <c r="N78">
        <v>18</v>
      </c>
      <c r="Q78" t="s">
        <v>175</v>
      </c>
    </row>
    <row r="79" spans="1:17" x14ac:dyDescent="0.3">
      <c r="A79" t="s">
        <v>17</v>
      </c>
      <c r="B79" t="s">
        <v>18</v>
      </c>
      <c r="C79" t="s">
        <v>19</v>
      </c>
      <c r="D79" t="str">
        <f>("018317")</f>
        <v>018317</v>
      </c>
      <c r="E79" t="str">
        <f>("622454183179")</f>
        <v>622454183179</v>
      </c>
      <c r="G79" t="s">
        <v>176</v>
      </c>
      <c r="H79" s="2">
        <v>502</v>
      </c>
      <c r="I79" t="s">
        <v>21</v>
      </c>
      <c r="J79" s="1">
        <v>45323</v>
      </c>
      <c r="K79">
        <v>0.33700000000000002</v>
      </c>
      <c r="L79">
        <v>0.74299999999999999</v>
      </c>
      <c r="N79">
        <v>18</v>
      </c>
      <c r="Q79" t="s">
        <v>177</v>
      </c>
    </row>
    <row r="80" spans="1:17" x14ac:dyDescent="0.3">
      <c r="A80" t="s">
        <v>17</v>
      </c>
      <c r="B80" t="s">
        <v>18</v>
      </c>
      <c r="C80" t="s">
        <v>19</v>
      </c>
      <c r="D80" t="str">
        <f>("018318")</f>
        <v>018318</v>
      </c>
      <c r="E80" t="str">
        <f>("622454183186")</f>
        <v>622454183186</v>
      </c>
      <c r="G80" t="s">
        <v>178</v>
      </c>
      <c r="H80" s="2">
        <v>502</v>
      </c>
      <c r="I80" t="s">
        <v>21</v>
      </c>
      <c r="J80" s="1">
        <v>45323</v>
      </c>
      <c r="K80">
        <v>0.33700000000000002</v>
      </c>
      <c r="L80">
        <v>0.74299999999999999</v>
      </c>
      <c r="N80">
        <v>18</v>
      </c>
      <c r="Q80" t="s">
        <v>179</v>
      </c>
    </row>
    <row r="81" spans="1:17" x14ac:dyDescent="0.3">
      <c r="A81" t="s">
        <v>17</v>
      </c>
      <c r="B81" t="s">
        <v>18</v>
      </c>
      <c r="C81" t="s">
        <v>19</v>
      </c>
      <c r="D81" t="str">
        <f>("018319")</f>
        <v>018319</v>
      </c>
      <c r="E81" t="str">
        <f>("622454183193")</f>
        <v>622454183193</v>
      </c>
      <c r="G81" t="s">
        <v>180</v>
      </c>
      <c r="H81" s="2">
        <v>502</v>
      </c>
      <c r="I81" t="s">
        <v>21</v>
      </c>
      <c r="J81" s="1">
        <v>45323</v>
      </c>
      <c r="K81">
        <v>0.33700000000000002</v>
      </c>
      <c r="L81">
        <v>0.74299999999999999</v>
      </c>
      <c r="N81">
        <v>18</v>
      </c>
      <c r="Q81" t="s">
        <v>181</v>
      </c>
    </row>
    <row r="82" spans="1:17" x14ac:dyDescent="0.3">
      <c r="A82" t="s">
        <v>17</v>
      </c>
      <c r="B82" t="s">
        <v>18</v>
      </c>
      <c r="C82" t="s">
        <v>19</v>
      </c>
      <c r="D82" t="str">
        <f>("018320")</f>
        <v>018320</v>
      </c>
      <c r="E82" t="str">
        <f>("622454183209")</f>
        <v>622454183209</v>
      </c>
      <c r="G82" t="s">
        <v>182</v>
      </c>
      <c r="H82" s="2">
        <v>502</v>
      </c>
      <c r="I82" t="s">
        <v>21</v>
      </c>
      <c r="J82" s="1">
        <v>45323</v>
      </c>
      <c r="K82">
        <v>0.33700000000000002</v>
      </c>
      <c r="L82">
        <v>0.74299999999999999</v>
      </c>
      <c r="N82">
        <v>18</v>
      </c>
      <c r="Q82" t="s">
        <v>183</v>
      </c>
    </row>
    <row r="83" spans="1:17" x14ac:dyDescent="0.3">
      <c r="A83" t="s">
        <v>17</v>
      </c>
      <c r="B83" t="s">
        <v>18</v>
      </c>
      <c r="C83" t="s">
        <v>19</v>
      </c>
      <c r="D83" t="str">
        <f>("018408")</f>
        <v>018408</v>
      </c>
      <c r="E83" t="str">
        <f>("622454013001")</f>
        <v>622454013001</v>
      </c>
      <c r="G83" t="s">
        <v>184</v>
      </c>
      <c r="H83" s="2">
        <v>231</v>
      </c>
      <c r="I83" t="s">
        <v>21</v>
      </c>
      <c r="J83" s="1">
        <v>45323</v>
      </c>
      <c r="K83">
        <v>0.10100000000000001</v>
      </c>
      <c r="L83">
        <v>0.223</v>
      </c>
      <c r="N83" t="s">
        <v>185</v>
      </c>
      <c r="Q83" t="s">
        <v>186</v>
      </c>
    </row>
    <row r="84" spans="1:17" x14ac:dyDescent="0.3">
      <c r="A84" t="s">
        <v>17</v>
      </c>
      <c r="B84" t="s">
        <v>18</v>
      </c>
      <c r="C84" t="s">
        <v>19</v>
      </c>
      <c r="D84" t="str">
        <f>("018409")</f>
        <v>018409</v>
      </c>
      <c r="E84" t="str">
        <f>("622454013018")</f>
        <v>622454013018</v>
      </c>
      <c r="G84" t="s">
        <v>187</v>
      </c>
      <c r="H84" s="2">
        <v>231</v>
      </c>
      <c r="I84" t="s">
        <v>21</v>
      </c>
      <c r="J84" s="1">
        <v>45323</v>
      </c>
      <c r="K84">
        <v>0.10100000000000001</v>
      </c>
      <c r="L84">
        <v>0.223</v>
      </c>
      <c r="N84" t="s">
        <v>185</v>
      </c>
      <c r="Q84" t="s">
        <v>188</v>
      </c>
    </row>
    <row r="85" spans="1:17" x14ac:dyDescent="0.3">
      <c r="A85" t="s">
        <v>17</v>
      </c>
      <c r="B85" t="s">
        <v>18</v>
      </c>
      <c r="C85" t="s">
        <v>19</v>
      </c>
      <c r="D85" t="str">
        <f>("018414")</f>
        <v>018414</v>
      </c>
      <c r="E85" t="str">
        <f>("622454019898")</f>
        <v>622454019898</v>
      </c>
      <c r="G85" t="s">
        <v>189</v>
      </c>
      <c r="H85" s="2">
        <v>231</v>
      </c>
      <c r="I85" t="s">
        <v>21</v>
      </c>
      <c r="J85" s="1">
        <v>45323</v>
      </c>
      <c r="K85">
        <v>0.10100000000000001</v>
      </c>
      <c r="L85">
        <v>0.223</v>
      </c>
      <c r="N85" t="s">
        <v>185</v>
      </c>
      <c r="Q85" t="s">
        <v>190</v>
      </c>
    </row>
    <row r="86" spans="1:17" x14ac:dyDescent="0.3">
      <c r="A86" t="s">
        <v>17</v>
      </c>
      <c r="B86" t="s">
        <v>18</v>
      </c>
      <c r="C86" t="s">
        <v>19</v>
      </c>
      <c r="D86" t="str">
        <f>("018500")</f>
        <v>018500</v>
      </c>
      <c r="E86" t="str">
        <f>("622454185005")</f>
        <v>622454185005</v>
      </c>
      <c r="G86" t="s">
        <v>191</v>
      </c>
      <c r="H86" s="2">
        <v>52.3</v>
      </c>
      <c r="I86" t="s">
        <v>21</v>
      </c>
      <c r="J86" s="1">
        <v>45323</v>
      </c>
      <c r="K86">
        <v>2.1000000000000001E-2</v>
      </c>
      <c r="L86">
        <v>4.5999999999999999E-2</v>
      </c>
      <c r="N86" t="s">
        <v>192</v>
      </c>
      <c r="Q86" t="s">
        <v>193</v>
      </c>
    </row>
    <row r="87" spans="1:17" x14ac:dyDescent="0.3">
      <c r="A87" t="s">
        <v>17</v>
      </c>
      <c r="B87" t="s">
        <v>18</v>
      </c>
      <c r="C87" t="s">
        <v>19</v>
      </c>
      <c r="D87" t="str">
        <f>("018501")</f>
        <v>018501</v>
      </c>
      <c r="E87" t="str">
        <f>("622454185012")</f>
        <v>622454185012</v>
      </c>
      <c r="G87" t="s">
        <v>194</v>
      </c>
      <c r="H87" s="2">
        <v>52.3</v>
      </c>
      <c r="I87" t="s">
        <v>21</v>
      </c>
      <c r="J87" s="1">
        <v>45323</v>
      </c>
      <c r="K87">
        <v>2.1000000000000001E-2</v>
      </c>
      <c r="L87">
        <v>4.5999999999999999E-2</v>
      </c>
      <c r="N87" t="s">
        <v>192</v>
      </c>
      <c r="Q87" t="s">
        <v>195</v>
      </c>
    </row>
    <row r="88" spans="1:17" x14ac:dyDescent="0.3">
      <c r="A88" t="s">
        <v>17</v>
      </c>
      <c r="B88" t="s">
        <v>18</v>
      </c>
      <c r="C88" t="s">
        <v>19</v>
      </c>
      <c r="D88" t="str">
        <f>("018502")</f>
        <v>018502</v>
      </c>
      <c r="E88" t="str">
        <f>("622454185029")</f>
        <v>622454185029</v>
      </c>
      <c r="G88" t="s">
        <v>196</v>
      </c>
      <c r="H88" s="2">
        <v>56</v>
      </c>
      <c r="I88" t="s">
        <v>21</v>
      </c>
      <c r="J88" s="1">
        <v>45323</v>
      </c>
      <c r="K88">
        <v>2.1000000000000001E-2</v>
      </c>
      <c r="L88">
        <v>4.5999999999999999E-2</v>
      </c>
      <c r="N88" t="s">
        <v>192</v>
      </c>
      <c r="Q88" t="s">
        <v>197</v>
      </c>
    </row>
    <row r="89" spans="1:17" x14ac:dyDescent="0.3">
      <c r="A89" t="s">
        <v>17</v>
      </c>
      <c r="B89" t="s">
        <v>18</v>
      </c>
      <c r="C89" t="s">
        <v>19</v>
      </c>
      <c r="D89" t="str">
        <f>("018503")</f>
        <v>018503</v>
      </c>
      <c r="E89" t="str">
        <f>("622454185036")</f>
        <v>622454185036</v>
      </c>
      <c r="G89" t="s">
        <v>198</v>
      </c>
      <c r="H89" s="2">
        <v>77</v>
      </c>
      <c r="I89" t="s">
        <v>21</v>
      </c>
      <c r="J89" s="1">
        <v>45323</v>
      </c>
      <c r="K89">
        <v>3.2000000000000001E-2</v>
      </c>
      <c r="L89">
        <v>7.0999999999999994E-2</v>
      </c>
      <c r="N89" t="s">
        <v>192</v>
      </c>
      <c r="Q89" t="s">
        <v>199</v>
      </c>
    </row>
    <row r="90" spans="1:17" x14ac:dyDescent="0.3">
      <c r="A90" t="s">
        <v>17</v>
      </c>
      <c r="B90" t="s">
        <v>18</v>
      </c>
      <c r="C90" t="s">
        <v>19</v>
      </c>
      <c r="D90" t="str">
        <f>("018504")</f>
        <v>018504</v>
      </c>
      <c r="E90" t="str">
        <f>("622454185043")</f>
        <v>622454185043</v>
      </c>
      <c r="G90" t="s">
        <v>200</v>
      </c>
      <c r="H90" s="2">
        <v>77</v>
      </c>
      <c r="I90" t="s">
        <v>21</v>
      </c>
      <c r="J90" s="1">
        <v>45323</v>
      </c>
      <c r="K90">
        <v>3.2000000000000001E-2</v>
      </c>
      <c r="L90">
        <v>7.0999999999999994E-2</v>
      </c>
      <c r="N90" t="s">
        <v>192</v>
      </c>
      <c r="Q90" t="s">
        <v>201</v>
      </c>
    </row>
    <row r="91" spans="1:17" x14ac:dyDescent="0.3">
      <c r="A91" t="s">
        <v>17</v>
      </c>
      <c r="B91" t="s">
        <v>18</v>
      </c>
      <c r="C91" t="s">
        <v>19</v>
      </c>
      <c r="D91" t="str">
        <f>("018505")</f>
        <v>018505</v>
      </c>
      <c r="E91" t="str">
        <f>("622454185050")</f>
        <v>622454185050</v>
      </c>
      <c r="G91" t="s">
        <v>202</v>
      </c>
      <c r="H91" s="2">
        <v>80</v>
      </c>
      <c r="I91" t="s">
        <v>21</v>
      </c>
      <c r="J91" s="1">
        <v>45323</v>
      </c>
      <c r="K91">
        <v>3.2000000000000001E-2</v>
      </c>
      <c r="L91">
        <v>7.0999999999999994E-2</v>
      </c>
      <c r="N91" t="s">
        <v>192</v>
      </c>
      <c r="Q91" t="s">
        <v>203</v>
      </c>
    </row>
    <row r="92" spans="1:17" x14ac:dyDescent="0.3">
      <c r="A92" t="s">
        <v>17</v>
      </c>
      <c r="B92" t="s">
        <v>18</v>
      </c>
      <c r="C92" t="s">
        <v>19</v>
      </c>
      <c r="D92" t="str">
        <f>("018506")</f>
        <v>018506</v>
      </c>
      <c r="E92" t="str">
        <f>("622454185067")</f>
        <v>622454185067</v>
      </c>
      <c r="G92" t="s">
        <v>204</v>
      </c>
      <c r="H92" s="2">
        <v>103</v>
      </c>
      <c r="I92" t="s">
        <v>21</v>
      </c>
      <c r="J92" s="1">
        <v>45323</v>
      </c>
      <c r="K92">
        <v>4.5999999999999999E-2</v>
      </c>
      <c r="L92">
        <v>0.10100000000000001</v>
      </c>
      <c r="N92" t="s">
        <v>192</v>
      </c>
      <c r="Q92" t="s">
        <v>205</v>
      </c>
    </row>
    <row r="93" spans="1:17" x14ac:dyDescent="0.3">
      <c r="A93" t="s">
        <v>17</v>
      </c>
      <c r="B93" t="s">
        <v>18</v>
      </c>
      <c r="C93" t="s">
        <v>19</v>
      </c>
      <c r="D93" t="str">
        <f>("018507")</f>
        <v>018507</v>
      </c>
      <c r="E93" t="str">
        <f>("622454185074")</f>
        <v>622454185074</v>
      </c>
      <c r="G93" t="s">
        <v>206</v>
      </c>
      <c r="H93" s="2">
        <v>103</v>
      </c>
      <c r="I93" t="s">
        <v>21</v>
      </c>
      <c r="J93" s="1">
        <v>45323</v>
      </c>
      <c r="K93">
        <v>4.5999999999999999E-2</v>
      </c>
      <c r="L93">
        <v>0.10100000000000001</v>
      </c>
      <c r="N93" t="s">
        <v>192</v>
      </c>
      <c r="Q93" t="s">
        <v>207</v>
      </c>
    </row>
    <row r="94" spans="1:17" x14ac:dyDescent="0.3">
      <c r="A94" t="s">
        <v>17</v>
      </c>
      <c r="B94" t="s">
        <v>18</v>
      </c>
      <c r="C94" t="s">
        <v>19</v>
      </c>
      <c r="D94" t="str">
        <f>("018508")</f>
        <v>018508</v>
      </c>
      <c r="E94" t="str">
        <f>("622454185081")</f>
        <v>622454185081</v>
      </c>
      <c r="G94" t="s">
        <v>208</v>
      </c>
      <c r="H94" s="2">
        <v>110</v>
      </c>
      <c r="I94" t="s">
        <v>21</v>
      </c>
      <c r="J94" s="1">
        <v>45323</v>
      </c>
      <c r="K94">
        <v>4.5999999999999999E-2</v>
      </c>
      <c r="L94">
        <v>0.10100000000000001</v>
      </c>
      <c r="N94" t="s">
        <v>192</v>
      </c>
      <c r="Q94" t="s">
        <v>209</v>
      </c>
    </row>
    <row r="95" spans="1:17" x14ac:dyDescent="0.3">
      <c r="A95" t="s">
        <v>17</v>
      </c>
      <c r="B95" t="s">
        <v>18</v>
      </c>
      <c r="C95" t="s">
        <v>19</v>
      </c>
      <c r="D95" t="str">
        <f>("018509")</f>
        <v>018509</v>
      </c>
      <c r="E95" t="str">
        <f>("622454185098")</f>
        <v>622454185098</v>
      </c>
      <c r="G95" t="s">
        <v>210</v>
      </c>
      <c r="H95" s="2">
        <v>174</v>
      </c>
      <c r="I95" t="s">
        <v>21</v>
      </c>
      <c r="J95" s="1">
        <v>45323</v>
      </c>
      <c r="K95">
        <v>7.8E-2</v>
      </c>
      <c r="L95">
        <v>0.17199999999999999</v>
      </c>
      <c r="N95" t="s">
        <v>192</v>
      </c>
      <c r="Q95" t="s">
        <v>211</v>
      </c>
    </row>
    <row r="96" spans="1:17" x14ac:dyDescent="0.3">
      <c r="A96" t="s">
        <v>17</v>
      </c>
      <c r="B96" t="s">
        <v>18</v>
      </c>
      <c r="C96" t="s">
        <v>19</v>
      </c>
      <c r="D96" t="str">
        <f>("018513")</f>
        <v>018513</v>
      </c>
      <c r="E96" t="str">
        <f>("622454185135")</f>
        <v>622454185135</v>
      </c>
      <c r="G96" t="s">
        <v>212</v>
      </c>
      <c r="H96" s="2">
        <v>218</v>
      </c>
      <c r="I96" t="s">
        <v>21</v>
      </c>
      <c r="J96" s="1">
        <v>45323</v>
      </c>
      <c r="K96">
        <v>0.11</v>
      </c>
      <c r="L96">
        <v>0.24299999999999999</v>
      </c>
      <c r="N96" t="s">
        <v>192</v>
      </c>
      <c r="Q96" t="s">
        <v>213</v>
      </c>
    </row>
    <row r="97" spans="1:17" x14ac:dyDescent="0.3">
      <c r="A97" t="s">
        <v>17</v>
      </c>
      <c r="B97" t="s">
        <v>18</v>
      </c>
      <c r="C97" t="s">
        <v>19</v>
      </c>
      <c r="D97" t="str">
        <f>("018529")</f>
        <v>018529</v>
      </c>
      <c r="E97" t="str">
        <f>("622454185296")</f>
        <v>622454185296</v>
      </c>
      <c r="G97" t="s">
        <v>214</v>
      </c>
      <c r="H97" s="2">
        <v>291</v>
      </c>
      <c r="I97" t="s">
        <v>21</v>
      </c>
      <c r="J97" s="1">
        <v>45323</v>
      </c>
      <c r="K97">
        <v>0.14000000000000001</v>
      </c>
      <c r="L97">
        <v>0.309</v>
      </c>
      <c r="N97" t="s">
        <v>185</v>
      </c>
      <c r="Q97" t="s">
        <v>215</v>
      </c>
    </row>
    <row r="98" spans="1:17" x14ac:dyDescent="0.3">
      <c r="A98" t="s">
        <v>17</v>
      </c>
      <c r="B98" t="s">
        <v>18</v>
      </c>
      <c r="C98" t="s">
        <v>19</v>
      </c>
      <c r="D98" t="str">
        <f>("018531")</f>
        <v>018531</v>
      </c>
      <c r="E98" t="str">
        <f>("622454185319")</f>
        <v>622454185319</v>
      </c>
      <c r="G98" t="s">
        <v>216</v>
      </c>
      <c r="H98" s="2">
        <v>291</v>
      </c>
      <c r="I98" t="s">
        <v>21</v>
      </c>
      <c r="J98" s="1">
        <v>45323</v>
      </c>
      <c r="K98">
        <v>0.14000000000000001</v>
      </c>
      <c r="L98">
        <v>0.309</v>
      </c>
      <c r="N98" t="s">
        <v>185</v>
      </c>
      <c r="Q98" t="s">
        <v>217</v>
      </c>
    </row>
    <row r="99" spans="1:17" x14ac:dyDescent="0.3">
      <c r="A99" t="s">
        <v>17</v>
      </c>
      <c r="B99" t="s">
        <v>18</v>
      </c>
      <c r="C99" t="s">
        <v>19</v>
      </c>
      <c r="D99" t="str">
        <f>("018533")</f>
        <v>018533</v>
      </c>
      <c r="E99" t="str">
        <f>("622454185333")</f>
        <v>622454185333</v>
      </c>
      <c r="G99" t="s">
        <v>218</v>
      </c>
      <c r="H99" s="2">
        <v>291</v>
      </c>
      <c r="I99" t="s">
        <v>21</v>
      </c>
      <c r="J99" s="1">
        <v>45323</v>
      </c>
      <c r="K99">
        <v>0.14000000000000001</v>
      </c>
      <c r="L99">
        <v>0.309</v>
      </c>
      <c r="N99" t="s">
        <v>185</v>
      </c>
      <c r="Q99" t="s">
        <v>219</v>
      </c>
    </row>
    <row r="100" spans="1:17" x14ac:dyDescent="0.3">
      <c r="A100" t="s">
        <v>17</v>
      </c>
      <c r="B100" t="s">
        <v>18</v>
      </c>
      <c r="C100" t="s">
        <v>19</v>
      </c>
      <c r="D100" t="str">
        <f>("018535")</f>
        <v>018535</v>
      </c>
      <c r="E100" t="str">
        <f>("622454185357")</f>
        <v>622454185357</v>
      </c>
      <c r="G100" t="s">
        <v>220</v>
      </c>
      <c r="H100" s="2">
        <v>578</v>
      </c>
      <c r="I100" t="s">
        <v>21</v>
      </c>
      <c r="J100" s="1">
        <v>45323</v>
      </c>
      <c r="K100">
        <v>0.24099999999999999</v>
      </c>
      <c r="L100">
        <v>0.53100000000000003</v>
      </c>
      <c r="N100" t="s">
        <v>185</v>
      </c>
      <c r="Q100" t="s">
        <v>221</v>
      </c>
    </row>
    <row r="101" spans="1:17" x14ac:dyDescent="0.3">
      <c r="A101" t="s">
        <v>17</v>
      </c>
      <c r="B101" t="s">
        <v>18</v>
      </c>
      <c r="C101" t="s">
        <v>19</v>
      </c>
      <c r="D101" t="str">
        <f>("018600")</f>
        <v>018600</v>
      </c>
      <c r="E101" t="str">
        <f>("622454186002")</f>
        <v>622454186002</v>
      </c>
      <c r="G101" t="s">
        <v>222</v>
      </c>
      <c r="H101" s="2">
        <v>343</v>
      </c>
      <c r="I101" t="s">
        <v>21</v>
      </c>
      <c r="J101" s="1">
        <v>45323</v>
      </c>
      <c r="K101">
        <v>0.192</v>
      </c>
      <c r="L101">
        <v>0.42299999999999999</v>
      </c>
      <c r="N101" t="s">
        <v>185</v>
      </c>
      <c r="Q101" t="s">
        <v>223</v>
      </c>
    </row>
    <row r="102" spans="1:17" x14ac:dyDescent="0.3">
      <c r="A102" t="s">
        <v>17</v>
      </c>
      <c r="B102" t="s">
        <v>18</v>
      </c>
      <c r="C102" t="s">
        <v>19</v>
      </c>
      <c r="D102" t="str">
        <f>("018601")</f>
        <v>018601</v>
      </c>
      <c r="E102" t="str">
        <f>("622454186019")</f>
        <v>622454186019</v>
      </c>
      <c r="G102" t="s">
        <v>224</v>
      </c>
      <c r="H102" s="2">
        <v>343</v>
      </c>
      <c r="I102" t="s">
        <v>21</v>
      </c>
      <c r="J102" s="1">
        <v>45323</v>
      </c>
      <c r="K102">
        <v>0.192</v>
      </c>
      <c r="L102">
        <v>0.42299999999999999</v>
      </c>
      <c r="N102" t="s">
        <v>185</v>
      </c>
      <c r="Q102" t="s">
        <v>225</v>
      </c>
    </row>
    <row r="103" spans="1:17" x14ac:dyDescent="0.3">
      <c r="A103" t="s">
        <v>17</v>
      </c>
      <c r="B103" t="s">
        <v>18</v>
      </c>
      <c r="C103" t="s">
        <v>19</v>
      </c>
      <c r="D103" t="str">
        <f>("018602")</f>
        <v>018602</v>
      </c>
      <c r="E103" t="str">
        <f>("622454186026")</f>
        <v>622454186026</v>
      </c>
      <c r="G103" t="s">
        <v>226</v>
      </c>
      <c r="H103" s="2">
        <v>343</v>
      </c>
      <c r="I103" t="s">
        <v>21</v>
      </c>
      <c r="J103" s="1">
        <v>45323</v>
      </c>
      <c r="K103">
        <v>0.192</v>
      </c>
      <c r="L103">
        <v>0.42299999999999999</v>
      </c>
      <c r="N103" t="s">
        <v>185</v>
      </c>
      <c r="Q103" t="s">
        <v>227</v>
      </c>
    </row>
    <row r="104" spans="1:17" x14ac:dyDescent="0.3">
      <c r="A104" t="s">
        <v>17</v>
      </c>
      <c r="B104" t="s">
        <v>18</v>
      </c>
      <c r="C104" t="s">
        <v>19</v>
      </c>
      <c r="D104" t="str">
        <f>("018633")</f>
        <v>018633</v>
      </c>
      <c r="E104" t="str">
        <f>("622454030756")</f>
        <v>622454030756</v>
      </c>
      <c r="G104" t="s">
        <v>228</v>
      </c>
      <c r="H104" s="2">
        <v>291</v>
      </c>
      <c r="I104" t="s">
        <v>21</v>
      </c>
      <c r="J104" s="1">
        <v>45323</v>
      </c>
      <c r="K104">
        <v>0.14000000000000001</v>
      </c>
      <c r="L104">
        <v>0.309</v>
      </c>
      <c r="N104" t="s">
        <v>185</v>
      </c>
      <c r="Q104" t="s">
        <v>229</v>
      </c>
    </row>
    <row r="105" spans="1:17" x14ac:dyDescent="0.3">
      <c r="A105" t="s">
        <v>17</v>
      </c>
      <c r="B105" t="s">
        <v>18</v>
      </c>
      <c r="C105" t="s">
        <v>19</v>
      </c>
      <c r="D105" t="str">
        <f>("018634")</f>
        <v>018634</v>
      </c>
      <c r="E105" t="str">
        <f>("622454030763")</f>
        <v>622454030763</v>
      </c>
      <c r="G105" t="s">
        <v>230</v>
      </c>
      <c r="H105" s="2">
        <v>291</v>
      </c>
      <c r="I105" t="s">
        <v>21</v>
      </c>
      <c r="J105" s="1">
        <v>45323</v>
      </c>
      <c r="K105">
        <v>0.14000000000000001</v>
      </c>
      <c r="L105">
        <v>0.309</v>
      </c>
      <c r="N105" t="s">
        <v>185</v>
      </c>
      <c r="Q105" t="s">
        <v>231</v>
      </c>
    </row>
    <row r="106" spans="1:17" x14ac:dyDescent="0.3">
      <c r="A106" t="s">
        <v>17</v>
      </c>
      <c r="B106" t="s">
        <v>18</v>
      </c>
      <c r="C106" t="s">
        <v>19</v>
      </c>
      <c r="D106" t="str">
        <f>("018635")</f>
        <v>018635</v>
      </c>
      <c r="E106" t="str">
        <f>("622454030770")</f>
        <v>622454030770</v>
      </c>
      <c r="G106" t="s">
        <v>232</v>
      </c>
      <c r="H106" s="2">
        <v>291</v>
      </c>
      <c r="I106" t="s">
        <v>21</v>
      </c>
      <c r="J106" s="1">
        <v>45323</v>
      </c>
      <c r="K106">
        <v>0.14000000000000001</v>
      </c>
      <c r="L106">
        <v>0.309</v>
      </c>
      <c r="N106" t="s">
        <v>185</v>
      </c>
      <c r="Q106" t="s">
        <v>233</v>
      </c>
    </row>
    <row r="107" spans="1:17" x14ac:dyDescent="0.3">
      <c r="A107" t="s">
        <v>17</v>
      </c>
      <c r="B107" t="s">
        <v>18</v>
      </c>
      <c r="C107" t="s">
        <v>19</v>
      </c>
      <c r="D107" t="str">
        <f>("018640")</f>
        <v>018640</v>
      </c>
      <c r="E107" t="str">
        <f>("622454030787")</f>
        <v>622454030787</v>
      </c>
      <c r="G107" t="s">
        <v>234</v>
      </c>
      <c r="H107" s="2">
        <v>578</v>
      </c>
      <c r="I107" t="s">
        <v>21</v>
      </c>
      <c r="J107" s="1">
        <v>45323</v>
      </c>
      <c r="K107">
        <v>0.24099999999999999</v>
      </c>
      <c r="L107">
        <v>0.53100000000000003</v>
      </c>
      <c r="N107" t="s">
        <v>185</v>
      </c>
      <c r="Q107" t="s">
        <v>235</v>
      </c>
    </row>
    <row r="108" spans="1:17" x14ac:dyDescent="0.3">
      <c r="A108" t="s">
        <v>17</v>
      </c>
      <c r="B108" t="s">
        <v>18</v>
      </c>
      <c r="C108" t="s">
        <v>19</v>
      </c>
      <c r="D108" t="str">
        <f>("018641")</f>
        <v>018641</v>
      </c>
      <c r="E108" t="str">
        <f>("622454030794")</f>
        <v>622454030794</v>
      </c>
      <c r="G108" t="s">
        <v>236</v>
      </c>
      <c r="H108" s="2">
        <v>578</v>
      </c>
      <c r="I108" t="s">
        <v>21</v>
      </c>
      <c r="J108" s="1">
        <v>45323</v>
      </c>
      <c r="K108">
        <v>0.24099999999999999</v>
      </c>
      <c r="L108">
        <v>0.53100000000000003</v>
      </c>
      <c r="N108" t="s">
        <v>185</v>
      </c>
      <c r="Q108" t="s">
        <v>237</v>
      </c>
    </row>
    <row r="109" spans="1:17" x14ac:dyDescent="0.3">
      <c r="A109" t="s">
        <v>17</v>
      </c>
      <c r="B109" t="s">
        <v>18</v>
      </c>
      <c r="C109" t="s">
        <v>19</v>
      </c>
      <c r="D109" t="str">
        <f>("018642")</f>
        <v>018642</v>
      </c>
      <c r="E109" t="str">
        <f>("622454030800")</f>
        <v>622454030800</v>
      </c>
      <c r="G109" t="s">
        <v>238</v>
      </c>
      <c r="H109" s="2">
        <v>578</v>
      </c>
      <c r="I109" t="s">
        <v>21</v>
      </c>
      <c r="J109" s="1">
        <v>45323</v>
      </c>
      <c r="K109">
        <v>0.24099999999999999</v>
      </c>
      <c r="L109">
        <v>0.53100000000000003</v>
      </c>
      <c r="N109" t="s">
        <v>185</v>
      </c>
      <c r="Q109" t="s">
        <v>239</v>
      </c>
    </row>
    <row r="110" spans="1:17" x14ac:dyDescent="0.3">
      <c r="A110" t="s">
        <v>17</v>
      </c>
      <c r="B110" t="s">
        <v>18</v>
      </c>
      <c r="C110" t="s">
        <v>19</v>
      </c>
      <c r="D110" t="s">
        <v>240</v>
      </c>
      <c r="E110" t="s">
        <v>244</v>
      </c>
      <c r="G110" t="s">
        <v>248</v>
      </c>
      <c r="H110" s="2">
        <v>85</v>
      </c>
      <c r="I110" t="s">
        <v>21</v>
      </c>
      <c r="J110" s="1">
        <v>45323</v>
      </c>
    </row>
    <row r="111" spans="1:17" x14ac:dyDescent="0.3">
      <c r="A111" t="s">
        <v>17</v>
      </c>
      <c r="B111" t="s">
        <v>18</v>
      </c>
      <c r="C111" t="s">
        <v>19</v>
      </c>
      <c r="D111" t="s">
        <v>241</v>
      </c>
      <c r="E111" t="s">
        <v>245</v>
      </c>
      <c r="G111" t="s">
        <v>249</v>
      </c>
      <c r="H111" s="2">
        <v>124</v>
      </c>
      <c r="I111" t="s">
        <v>21</v>
      </c>
      <c r="J111" s="1">
        <v>45323</v>
      </c>
    </row>
    <row r="112" spans="1:17" x14ac:dyDescent="0.3">
      <c r="A112" t="s">
        <v>17</v>
      </c>
      <c r="B112" t="s">
        <v>18</v>
      </c>
      <c r="C112" t="s">
        <v>19</v>
      </c>
      <c r="D112" t="s">
        <v>242</v>
      </c>
      <c r="E112" t="s">
        <v>246</v>
      </c>
      <c r="G112" t="s">
        <v>250</v>
      </c>
      <c r="H112" s="2">
        <v>190</v>
      </c>
      <c r="I112" t="s">
        <v>21</v>
      </c>
      <c r="J112" s="1">
        <v>45323</v>
      </c>
    </row>
    <row r="113" spans="1:10" x14ac:dyDescent="0.3">
      <c r="A113" t="s">
        <v>17</v>
      </c>
      <c r="B113" t="s">
        <v>18</v>
      </c>
      <c r="C113" t="s">
        <v>19</v>
      </c>
      <c r="D113" t="s">
        <v>243</v>
      </c>
      <c r="E113" t="s">
        <v>247</v>
      </c>
      <c r="G113" t="s">
        <v>251</v>
      </c>
      <c r="H113" s="2">
        <v>280</v>
      </c>
      <c r="I113" t="s">
        <v>21</v>
      </c>
      <c r="J113" s="1">
        <v>45323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c45956-f96e-4086-9632-84dfe6d5d2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C321350601B84CA6A211BB3AF87B6B" ma:contentTypeVersion="18" ma:contentTypeDescription="Create a new document." ma:contentTypeScope="" ma:versionID="f4da1c5e278bc25dac2ff6dcb6657b6a">
  <xsd:schema xmlns:xsd="http://www.w3.org/2001/XMLSchema" xmlns:xs="http://www.w3.org/2001/XMLSchema" xmlns:p="http://schemas.microsoft.com/office/2006/metadata/properties" xmlns:ns3="5cc45956-f96e-4086-9632-84dfe6d5d2f6" xmlns:ns4="b008ea84-657a-47e4-9690-b861384d0f22" targetNamespace="http://schemas.microsoft.com/office/2006/metadata/properties" ma:root="true" ma:fieldsID="82b16de2d94530bf073e7aead0a812ca" ns3:_="" ns4:_="">
    <xsd:import namespace="5cc45956-f96e-4086-9632-84dfe6d5d2f6"/>
    <xsd:import namespace="b008ea84-657a-47e4-9690-b861384d0f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45956-f96e-4086-9632-84dfe6d5d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8ea84-657a-47e4-9690-b861384d0f2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242D6-6737-432C-AD2F-445EC8B01C64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5cc45956-f96e-4086-9632-84dfe6d5d2f6"/>
    <ds:schemaRef ds:uri="http://schemas.microsoft.com/office/2006/documentManagement/types"/>
    <ds:schemaRef ds:uri="http://purl.org/dc/terms/"/>
    <ds:schemaRef ds:uri="http://purl.org/dc/elements/1.1/"/>
    <ds:schemaRef ds:uri="b008ea84-657a-47e4-9690-b861384d0f22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98826B-1AAC-47E4-B23E-FEDDEE4893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435913-4BC6-4283-984D-8FAC2AF4BD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45956-f96e-4086-9632-84dfe6d5d2f6"/>
    <ds:schemaRef ds:uri="b008ea84-657a-47e4-9690-b861384d0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PWTSCDA0201241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Rego, Floriana</dc:creator>
  <cp:lastModifiedBy>Rego, Floriana</cp:lastModifiedBy>
  <dcterms:created xsi:type="dcterms:W3CDTF">2024-01-26T20:56:07Z</dcterms:created>
  <dcterms:modified xsi:type="dcterms:W3CDTF">2024-01-26T21:52:35Z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0x010100A2C321350601B84CA6A211BB3AF87B6B</vt:lpwstr>
  </property>
</Properties>
</file>