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OAK\oakgen\Floriana Altomare Rego\1--PRICE LISTS--\In Progress USA lists\Municipal - Jan 1, 2019\Final Municpal Files\"/>
    </mc:Choice>
  </mc:AlternateContent>
  <bookViews>
    <workbookView xWindow="0" yWindow="0" windowWidth="23040" windowHeight="8616"/>
  </bookViews>
  <sheets>
    <sheet name="PPSDU0101191" sheetId="1" r:id="rId1"/>
  </sheets>
  <calcPr calcId="0"/>
</workbook>
</file>

<file path=xl/calcChain.xml><?xml version="1.0" encoding="utf-8"?>
<calcChain xmlns="http://schemas.openxmlformats.org/spreadsheetml/2006/main">
  <c r="D2" i="1" l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</calcChain>
</file>

<file path=xl/sharedStrings.xml><?xml version="1.0" encoding="utf-8"?>
<sst xmlns="http://schemas.openxmlformats.org/spreadsheetml/2006/main" count="4618" uniqueCount="787">
  <si>
    <t>Price Table</t>
  </si>
  <si>
    <t>List - Id</t>
  </si>
  <si>
    <t>List - Name</t>
  </si>
  <si>
    <t>P-Code</t>
  </si>
  <si>
    <t>UPC-Code</t>
  </si>
  <si>
    <t>Universal Number</t>
  </si>
  <si>
    <t>Prod-Desc</t>
  </si>
  <si>
    <t>List Price</t>
  </si>
  <si>
    <t>/Per</t>
  </si>
  <si>
    <t>Eff-Date</t>
  </si>
  <si>
    <t>Unit Wght Kgs</t>
  </si>
  <si>
    <t>Unit Wght Lbs</t>
  </si>
  <si>
    <t>Carton Qty</t>
  </si>
  <si>
    <t>Price Class</t>
  </si>
  <si>
    <t>Obsolete/No Longer Replnsh.</t>
  </si>
  <si>
    <t>Obs-Eff-Date</t>
  </si>
  <si>
    <t>02*REGION-33</t>
  </si>
  <si>
    <t>PPSDU0101191</t>
  </si>
  <si>
    <t>US Profile Pipe - January 1, 2019</t>
  </si>
  <si>
    <t>8 Coupler PRF x PRF</t>
  </si>
  <si>
    <t>/1</t>
  </si>
  <si>
    <t>N32</t>
  </si>
  <si>
    <t>10 Coupler PRF x PRF</t>
  </si>
  <si>
    <t>12 Coupler PRF x PRF</t>
  </si>
  <si>
    <t>15 Coupler PRF x PRF</t>
  </si>
  <si>
    <t>18 Coupler PRF x PRF</t>
  </si>
  <si>
    <t>21 Coupler PRF x PRF</t>
  </si>
  <si>
    <t>24 Coupler PRF x PRF</t>
  </si>
  <si>
    <t>27 Coupler PRF x PRF</t>
  </si>
  <si>
    <t>30 Coupler PRF x PRF</t>
  </si>
  <si>
    <t>36 Coupler PRF x PRF</t>
  </si>
  <si>
    <t>8x8 Coupler PRF x IPS DWVH</t>
  </si>
  <si>
    <t>10x10 Coupler PRF x IPS DWV H</t>
  </si>
  <si>
    <t>12x12 Coupler PRF x IPS DWV H</t>
  </si>
  <si>
    <t>15x14 Coupler PRF x IPS DWV H</t>
  </si>
  <si>
    <t>18x18 Coupler PRF x IPS DWV H</t>
  </si>
  <si>
    <t>21x20 Coupler PRF x IPS DWV H</t>
  </si>
  <si>
    <t>24x24 Coupler PRF x IPS DWV H</t>
  </si>
  <si>
    <t>8 Coupler PRF x PSM G</t>
  </si>
  <si>
    <t>10 Coupler PRF x PSM G</t>
  </si>
  <si>
    <t>12 Coupler PRF x PSM G</t>
  </si>
  <si>
    <t>15 Coupler PRF x PSM G</t>
  </si>
  <si>
    <t>18 Coupler PRF x PSM G</t>
  </si>
  <si>
    <t>21 Coupler PRF x PSM G</t>
  </si>
  <si>
    <t>24 Coupler PRF x PSM G</t>
  </si>
  <si>
    <t>27 Coupler PRF x PSM G</t>
  </si>
  <si>
    <t>30 Coupler PRF x PSM G</t>
  </si>
  <si>
    <t>36 Coupler PRF x PSM G</t>
  </si>
  <si>
    <t>8 Repair Coupler PRF x PRF</t>
  </si>
  <si>
    <t>10 Repair Coupler PRF x PRF</t>
  </si>
  <si>
    <t>12 Repair Coupler PRF x PRF</t>
  </si>
  <si>
    <t>15 Repair Coupler PRF x PRF</t>
  </si>
  <si>
    <t>18 Repair Coupler PRF x PRF</t>
  </si>
  <si>
    <t>21 Repair Coupler PRF x PRF</t>
  </si>
  <si>
    <t>24 Repair Coupler PRF x PRF</t>
  </si>
  <si>
    <t>27 Repair Coupler PRF x PRF</t>
  </si>
  <si>
    <t>30 Repair Coupler PRF x PRF</t>
  </si>
  <si>
    <t>36 Repair Coupler PRF x PRF</t>
  </si>
  <si>
    <t>8x4 Reducer PRF x PRF</t>
  </si>
  <si>
    <t>8x6 Reducer PRF x PRF</t>
  </si>
  <si>
    <t>10x4 Reducer PRF x PRF</t>
  </si>
  <si>
    <t>10x6 Reducer PRF x PRF</t>
  </si>
  <si>
    <t>10x8 Reducer PRF x PRF</t>
  </si>
  <si>
    <t>12x4 Reducer PRF x PRF</t>
  </si>
  <si>
    <t>12x6 Reducer PRF x PRF</t>
  </si>
  <si>
    <t>12x8 Reducer PRF x PRF</t>
  </si>
  <si>
    <t>12x10 Reducer PRF x PRF</t>
  </si>
  <si>
    <t>15x4 Reducer PRF x PRF</t>
  </si>
  <si>
    <t>15x6 Reducer PRF x PRF</t>
  </si>
  <si>
    <t>15x8 Reducer PRF x PRF</t>
  </si>
  <si>
    <t>15x10 Reducer PRF x PRF</t>
  </si>
  <si>
    <t>15x12 Reducer PRF x PRF</t>
  </si>
  <si>
    <t>18x4 Reducer PRF x PRF</t>
  </si>
  <si>
    <t>18x6 Reducer PRF x PRF</t>
  </si>
  <si>
    <t>18x8 Reducer PRF x PRF</t>
  </si>
  <si>
    <t>18x10 Reducer PRF x PRF</t>
  </si>
  <si>
    <t>18x12 Reducer PRF x PRF</t>
  </si>
  <si>
    <t>18x15 Reducer PRF x PRF</t>
  </si>
  <si>
    <t>21x4 Reducer PRF x PRF</t>
  </si>
  <si>
    <t>21x6 Reducer PRF x PRF</t>
  </si>
  <si>
    <t>21x8 Reducer PRF x PRF</t>
  </si>
  <si>
    <t>21x10 Reducer PRF x PRF</t>
  </si>
  <si>
    <t>21x12 Reducer PRF x PRF</t>
  </si>
  <si>
    <t>21x15 Reducer PRF x PRF</t>
  </si>
  <si>
    <t>21x18 Reducer PRF x PRF</t>
  </si>
  <si>
    <t>24x4 Reducer PRF x PRF</t>
  </si>
  <si>
    <t>24x6 Reducer PRF x PRF</t>
  </si>
  <si>
    <t>24x8 Reducer PRF x PRF</t>
  </si>
  <si>
    <t>24x10 Reducer PRF x PRF</t>
  </si>
  <si>
    <t>24x12 Reducer PRF x PRF</t>
  </si>
  <si>
    <t>24x15 Reducer PRF x PRF</t>
  </si>
  <si>
    <t>24x18 Reducer PRF x PRF</t>
  </si>
  <si>
    <t>24x21 Reducer PRF x PRF</t>
  </si>
  <si>
    <t>27x4 Reducer PRF x PRF</t>
  </si>
  <si>
    <t>27x6 Reducer PRF x PRF</t>
  </si>
  <si>
    <t>27x8 Reducer PRF x PRF</t>
  </si>
  <si>
    <t>27x10 Reducer PRF x PRF</t>
  </si>
  <si>
    <t>27x12 Reducer PRF x PRF</t>
  </si>
  <si>
    <t>27x15 Reducer PRF x PRF</t>
  </si>
  <si>
    <t>27x18 Reducer PRF x PRF</t>
  </si>
  <si>
    <t>27x21 Reducer PRF x PRF</t>
  </si>
  <si>
    <t>27x24 Reducer PRF x PRF</t>
  </si>
  <si>
    <t>30x4 Reducer PRF x PRF</t>
  </si>
  <si>
    <t>30x6 Reducer PRF x PRF</t>
  </si>
  <si>
    <t>30x8 Reducer PRF x PRF</t>
  </si>
  <si>
    <t>30x10 Reducer PRF x PRF</t>
  </si>
  <si>
    <t>30x12 Reducer PRF x PRF</t>
  </si>
  <si>
    <t>30x15 Reducer PRF x PRF</t>
  </si>
  <si>
    <t>30x18 Reducer PRF x PRF</t>
  </si>
  <si>
    <t>30x21 Reducer PRF x PRF</t>
  </si>
  <si>
    <t>30x24 Reducer PRF x PRF</t>
  </si>
  <si>
    <t>30x27 Reducer PRF x PRF</t>
  </si>
  <si>
    <t>36x4 Reducer PRF x PRF</t>
  </si>
  <si>
    <t>36x6 Reducer PRF x PRF</t>
  </si>
  <si>
    <t>36x8 Reducer PRF x PRF</t>
  </si>
  <si>
    <t>36x10 Reducer PRF x PRF</t>
  </si>
  <si>
    <t>36x12 Reducer PRF x PRF</t>
  </si>
  <si>
    <t>36x15 Reducer PRF x PRF</t>
  </si>
  <si>
    <t>36x18 Reducer PRF x PRF</t>
  </si>
  <si>
    <t>36x21 Reducer PRF x PRF</t>
  </si>
  <si>
    <t>36x24 Reducer PRF x PRF</t>
  </si>
  <si>
    <t>36x27 Reducer PRF x PRF</t>
  </si>
  <si>
    <t>36x30 Reducer PRF x PRF</t>
  </si>
  <si>
    <t>8x4 Ecc Reducer PRf x PRF</t>
  </si>
  <si>
    <t>8x6 Ecc Reducer PRF x PRF</t>
  </si>
  <si>
    <t>10x4 Ecc Reducer PRF x PRF</t>
  </si>
  <si>
    <t>10x6 Ecc Reducer PRF x PRF</t>
  </si>
  <si>
    <t>10x8 Ecc Reducer PRF x PRF</t>
  </si>
  <si>
    <t>12x4 Ecc Reducer PRF x PRF</t>
  </si>
  <si>
    <t>12x6 Ecc Reducer PRF x PRF</t>
  </si>
  <si>
    <t>12x8 Ecc Reducer PRF x PRF</t>
  </si>
  <si>
    <t>12x10 Ecc Reducer PRF x PRF</t>
  </si>
  <si>
    <t>15x4 Ecc Reducer PRF x PRF</t>
  </si>
  <si>
    <t>15x6 Ecc Reducer PRF x PRF</t>
  </si>
  <si>
    <t>15x8 Ecc Reducer PRF x PRF</t>
  </si>
  <si>
    <t>15x10 Ecc Reducer PRF x PRF</t>
  </si>
  <si>
    <t>15x12 Ecc Reducer PRF x PRF</t>
  </si>
  <si>
    <t>18x4 Ecc Reducer PRF x PRF</t>
  </si>
  <si>
    <t>18x6 Ecc Reducer PRF x PRF</t>
  </si>
  <si>
    <t>18x8 Ecc Reducer PRF x PRF</t>
  </si>
  <si>
    <t>18x10 Ecc Reducer PRF x PRF</t>
  </si>
  <si>
    <t>18x12 Ecc Reducer PRF x PRF</t>
  </si>
  <si>
    <t>18x15 Ecc Reducer PRF x PRF</t>
  </si>
  <si>
    <t>21x4 Ecc Reducer PRF x PRF</t>
  </si>
  <si>
    <t>21x6 Ecc Reducer PRF x PRF</t>
  </si>
  <si>
    <t>21x8 Ecc Reducer PRF x PRF</t>
  </si>
  <si>
    <t>21x10 Ecc Reducer PRF x PRF</t>
  </si>
  <si>
    <t>21x12 Ecc Reducer PRF x PRF</t>
  </si>
  <si>
    <t>21x15 Ecc Reducer PRF x PRF</t>
  </si>
  <si>
    <t>21x18 Ecc Reducer PRF x PRF</t>
  </si>
  <si>
    <t>24x4 Ecc Reducer PRF x PRF</t>
  </si>
  <si>
    <t>24x6 Ecc Reducer PRF x PRF</t>
  </si>
  <si>
    <t>24x8 Ecc Reducer PRF x PRF</t>
  </si>
  <si>
    <t>24x10 Ecc Reducer PRF x PRF</t>
  </si>
  <si>
    <t>24x12 Ecc Reducer PRF x PRF</t>
  </si>
  <si>
    <t>24x15 Ecc Reducer PRF x PRF</t>
  </si>
  <si>
    <t>24x18 Ecc Reducer PRF x PRF</t>
  </si>
  <si>
    <t>24x21 Ecc Reducer PRF x PRF</t>
  </si>
  <si>
    <t>27x4 Ecc Reducer PRF x PRF</t>
  </si>
  <si>
    <t>27x6 Ecc Reducer PRF x PRF</t>
  </si>
  <si>
    <t>27x8 Ecc Reducer PRF x PRF</t>
  </si>
  <si>
    <t>27x10 Ecc Reducer PRF x PRF</t>
  </si>
  <si>
    <t>27x12 Ecc Reducer PRF x PRF</t>
  </si>
  <si>
    <t>27x15 Ecc Reducer PRF x PRF</t>
  </si>
  <si>
    <t>27x18 Ecc Reducer PRF x PRF</t>
  </si>
  <si>
    <t>27x21 Ecc Reducer PRF x PRF</t>
  </si>
  <si>
    <t>27x24 Ecc Reducer PRF x PRF</t>
  </si>
  <si>
    <t>30x4 Ecc Reducer PRF x PRF</t>
  </si>
  <si>
    <t>30x6 Ecc Reducer PRF x PRF</t>
  </si>
  <si>
    <t>30x8 Ecc Reducer PRF x PRF</t>
  </si>
  <si>
    <t>30x10 Ecc Reducer PRF x PRF</t>
  </si>
  <si>
    <t>30x12 Ecc Reducer PRF x PRF</t>
  </si>
  <si>
    <t>30x15 Ecc Reducer PRF x PRF</t>
  </si>
  <si>
    <t>30x18 Ecc Reducer PRF x PRF</t>
  </si>
  <si>
    <t>30x21 Ecc Reducer PRF x PRF</t>
  </si>
  <si>
    <t>30x24 Ecc Reducer PRF x PRF</t>
  </si>
  <si>
    <t>30x27 Ecc Reducer PRF x PRF</t>
  </si>
  <si>
    <t>36x4 Ecc Reducer PRF x PRF</t>
  </si>
  <si>
    <t>36x6 Ecc Reducer PRF x PRF</t>
  </si>
  <si>
    <t>36x8 Ecc Reducer PRF x PRF</t>
  </si>
  <si>
    <t>36x10 Ecc Reducer PRF x PRF</t>
  </si>
  <si>
    <t>36x12 Ecc Reducer PRF x PRF</t>
  </si>
  <si>
    <t>36x15 Ecc Reducer PRF x PRF</t>
  </si>
  <si>
    <t>36x18 Ecc Reducer PRF x PRF</t>
  </si>
  <si>
    <t>36x21 Ecc Reducer PRF x PRF</t>
  </si>
  <si>
    <t>36x24 Ecc Reducer PRF x PRF</t>
  </si>
  <si>
    <t>36x27 Ecc Reducer PRF x PRF</t>
  </si>
  <si>
    <t>36x30 Ecc Reducer PRF x PRF</t>
  </si>
  <si>
    <t>8 End Cap x PRF</t>
  </si>
  <si>
    <t>10 End Cap x PRF</t>
  </si>
  <si>
    <t>12 End Cap x PRF</t>
  </si>
  <si>
    <t>15 End Cap x PRF</t>
  </si>
  <si>
    <t>18 End Cap x PRF</t>
  </si>
  <si>
    <t>21 End Cap x PRF</t>
  </si>
  <si>
    <t>24 End Cap x PRF</t>
  </si>
  <si>
    <t>27 End Cap x PRF</t>
  </si>
  <si>
    <t>30 End Cap x PRF</t>
  </si>
  <si>
    <t>36 End Cap x PRF</t>
  </si>
  <si>
    <t>8 Sanded Manhole Adapter PRF</t>
  </si>
  <si>
    <t>10 Sanded Manhole AdapterPRF</t>
  </si>
  <si>
    <t>12 Sanded Manhole AdapterPRF</t>
  </si>
  <si>
    <t>15 Sanded Manhole AdapterPRF</t>
  </si>
  <si>
    <t>18 Sanded Manhole AdapterPRF</t>
  </si>
  <si>
    <t>21 Sanded Manhole AdapterPRF</t>
  </si>
  <si>
    <t>24 Sanded Manhole AdapterPRF</t>
  </si>
  <si>
    <t>27 Sanded Manhole AdapterPRF</t>
  </si>
  <si>
    <t>30 Sanded Manhole AdapterPRF</t>
  </si>
  <si>
    <t>36 Sanded Manhole AdapterPRF</t>
  </si>
  <si>
    <t>8 Smooth Manhole Adapter PRF</t>
  </si>
  <si>
    <t>10 Smooth Manhole AdapterPRF</t>
  </si>
  <si>
    <t>12 Smooth Manhole AdapterPRF</t>
  </si>
  <si>
    <t>15 Smooth Manhole AdapterPRF</t>
  </si>
  <si>
    <t>18 Smooth Manhole AdapterPRF</t>
  </si>
  <si>
    <t>21 Smooth Manhole AdapterPRF</t>
  </si>
  <si>
    <t>24 Smooth Manhole AdapterPRF</t>
  </si>
  <si>
    <t>27 Smooth Manhole AdapterPRF</t>
  </si>
  <si>
    <t>30 Smooth Manhole AdapterPRF</t>
  </si>
  <si>
    <t>36 Smooth Manhole AdapterPRF</t>
  </si>
  <si>
    <t>8 22.5 Elbow PRF x PRF</t>
  </si>
  <si>
    <t>10 22.5 Elbow PRF x PRF</t>
  </si>
  <si>
    <t>12 22.5 Elbow UR x UR</t>
  </si>
  <si>
    <t>15 22.5 Elbow PRF x PRF</t>
  </si>
  <si>
    <t>18 22.5 Elbow PRF x PRF</t>
  </si>
  <si>
    <t>21 22.5 Elbow PRF x PRF</t>
  </si>
  <si>
    <t>24 22.5 Elbow PRF x PRF</t>
  </si>
  <si>
    <t>27 22.5 Elbow PRF x PRF</t>
  </si>
  <si>
    <t>30 22.5 Elbow PRF x PRF</t>
  </si>
  <si>
    <t>36 22.5 Elbow PRF x PRF</t>
  </si>
  <si>
    <t>8 45 Elbow PRF x PRF</t>
  </si>
  <si>
    <t>10 45 Elbow PRF x PRF</t>
  </si>
  <si>
    <t>12 45 Elbow UR x UR</t>
  </si>
  <si>
    <t>15 45 Elbow PRF x PRF</t>
  </si>
  <si>
    <t>18 45 Elbow PRF x PRF</t>
  </si>
  <si>
    <t>21 45 Elbow PRF x PRF</t>
  </si>
  <si>
    <t>24 45 Elbow PRF x PRF</t>
  </si>
  <si>
    <t>27 45 Elbow PRF x PRF</t>
  </si>
  <si>
    <t>30 45 Elbow PRF x PRF</t>
  </si>
  <si>
    <t>36 45 Elbow PRF x PRF</t>
  </si>
  <si>
    <t>8 90 Elbow PRF x PRF</t>
  </si>
  <si>
    <t>10 90 Elbow PRF x PRF</t>
  </si>
  <si>
    <t>12 90 Elbow PRF x PRF</t>
  </si>
  <si>
    <t>15 90 Elbow PRF x PRF</t>
  </si>
  <si>
    <t>18 90 Elbow PRF x PRF</t>
  </si>
  <si>
    <t>21 90 Elbow PRF x PRF</t>
  </si>
  <si>
    <t>24 90 Elbow PRF x PRF</t>
  </si>
  <si>
    <t>27 90 Elbow PRF x PRF</t>
  </si>
  <si>
    <t>30 90 Elbow PRF x PRF</t>
  </si>
  <si>
    <t>36 90 Elbow PRF x PRF</t>
  </si>
  <si>
    <t>8x4 Tee PRF x PRF x PRF</t>
  </si>
  <si>
    <t>8x6 Tee PRF x PRF x PRF</t>
  </si>
  <si>
    <t>8x8 Tee PRF x PRF x PRF</t>
  </si>
  <si>
    <t>10x4 Tee PRF x PRF x PRF</t>
  </si>
  <si>
    <t>10x6 Tee PRF x PRF x PRF</t>
  </si>
  <si>
    <t>10x8 Tee PRF x PRF x PRF</t>
  </si>
  <si>
    <t>10x10 Tee PRF x PRF x PRF</t>
  </si>
  <si>
    <t>12x4 Tee PRF x PRF x PRF</t>
  </si>
  <si>
    <t>12x6 Tee PRF x PRF x PRF</t>
  </si>
  <si>
    <t>12x8 Tee PRF x PRF x PRF</t>
  </si>
  <si>
    <t>12x10 Tee PRF x PRF x PRF</t>
  </si>
  <si>
    <t>12x12 Tee UR x UR x UR</t>
  </si>
  <si>
    <t>15x4 Tee PRF x PRF x PRF</t>
  </si>
  <si>
    <t>15x6 Tee PRF x PRF x PRF</t>
  </si>
  <si>
    <t>15x8 Tee PRF x PRF x PRF</t>
  </si>
  <si>
    <t>15x10 Tee PRF x PRF x PRF</t>
  </si>
  <si>
    <t>15x12 Tee PRF x PRF x PRF</t>
  </si>
  <si>
    <t>15x15 Tee PRF x PRF x PRF</t>
  </si>
  <si>
    <t>18x4 Tee PRF x PRF x PRF</t>
  </si>
  <si>
    <t>18x6 Tee PRF x PRF x PRF</t>
  </si>
  <si>
    <t>18x8 Tee PRF x PRF x PRF</t>
  </si>
  <si>
    <t>18x10 Tee PRF x PRF x PRF</t>
  </si>
  <si>
    <t>18x12 Tee PRF x PRF x PRF</t>
  </si>
  <si>
    <t>18x15 Tee PRF x PRF x PRF</t>
  </si>
  <si>
    <t>18x18 Tee PRF x PRF x PRF</t>
  </si>
  <si>
    <t>21x4 Tee PRF x PRF x PRF</t>
  </si>
  <si>
    <t>21x6 Tee PRF x PRF x PRF</t>
  </si>
  <si>
    <t>21x8 Tee PRF x PRF x PRF</t>
  </si>
  <si>
    <t>21x10 Tee PRF x PRF x PRF</t>
  </si>
  <si>
    <t>21x12 Tee PRF x PRF x PRF</t>
  </si>
  <si>
    <t>21x15 Tee PRF x PRF x PRF</t>
  </si>
  <si>
    <t>21x18 Tee PRF x PRF x PRF</t>
  </si>
  <si>
    <t>21x21 Tee PRF x PRF x PRF</t>
  </si>
  <si>
    <t>24x4 Tee PRF x PRF x PRF</t>
  </si>
  <si>
    <t>24x6 Tee PRF x PRF x PRF</t>
  </si>
  <si>
    <t>24x8 Tee PRF x PRF x PRF</t>
  </si>
  <si>
    <t>24x10 Tee PRF x PRF x PRF</t>
  </si>
  <si>
    <t>24x12 Tee PRF x PRF x PRF</t>
  </si>
  <si>
    <t>24x15 Tee PRF x PRF x PRF</t>
  </si>
  <si>
    <t>24x18 Tee PRF x PRF x PRF</t>
  </si>
  <si>
    <t>24x21 Tee PRF x PRF x PRF</t>
  </si>
  <si>
    <t>24x24 Tee PRF x PRF x PRF</t>
  </si>
  <si>
    <t>27x4 Tee PRF x PRF x PRF</t>
  </si>
  <si>
    <t>27x6 Tee PRF x PRF x PRF</t>
  </si>
  <si>
    <t>27x8 Tee PRF x PRF x PRF</t>
  </si>
  <si>
    <t>27x10 Tee PRF x PRF x PRF</t>
  </si>
  <si>
    <t>27x12 Tee PRF x PRF x PRF</t>
  </si>
  <si>
    <t>27x15 Tee PRF x PRF x PRF</t>
  </si>
  <si>
    <t>27x18 Tee PRF x PRF x PRF</t>
  </si>
  <si>
    <t>27x21 Tee PRF x PRF x PRF</t>
  </si>
  <si>
    <t>27x24 Tee PRF x PRF x PRF</t>
  </si>
  <si>
    <t>27x27 Tee PRF x PRF x PRF</t>
  </si>
  <si>
    <t>30x4 Tee PRf x PRF x PRF</t>
  </si>
  <si>
    <t>30x6 Tee PRF x PRF x PRF</t>
  </si>
  <si>
    <t>30x8 Tee PRF x PRF x PRF</t>
  </si>
  <si>
    <t>30x10 Tee PRF x PRF x PRF</t>
  </si>
  <si>
    <t>30x12 Tee PRF x PRF x PRF</t>
  </si>
  <si>
    <t>30x15 Tee PRF x PRF x PRF</t>
  </si>
  <si>
    <t>30x18 Tee PRF x PRF x PRF</t>
  </si>
  <si>
    <t>30x21 Tee PRF x PRF x PRF</t>
  </si>
  <si>
    <t>30x24 Tee PRF x PRF x PRF</t>
  </si>
  <si>
    <t>30x27 Tee PRF x PRF x PRF</t>
  </si>
  <si>
    <t>30x30 Tee PRF x PRF x PRF</t>
  </si>
  <si>
    <t>36x4 Tee PRF x PRF x PRF</t>
  </si>
  <si>
    <t>36x6 Tee PRF x PRF x PRF</t>
  </si>
  <si>
    <t>36x8 Tee PRF x PRF x PRF</t>
  </si>
  <si>
    <t>36x10 Tee PRF x PRF x PRF</t>
  </si>
  <si>
    <t>36x12 Tee PRF x PRF x PRF</t>
  </si>
  <si>
    <t>36x15 Tee PRF x PRF x PRF</t>
  </si>
  <si>
    <t>36x18 Tee PRF x PRF x PRF</t>
  </si>
  <si>
    <t>36x21 Tee PRF x PRF x PRF</t>
  </si>
  <si>
    <t>36x24 Tee PRF x PRF x PRF</t>
  </si>
  <si>
    <t>36x27 Tee PRF x PRF x PRF</t>
  </si>
  <si>
    <t>36x30 Tee PRF x PRF x PRF</t>
  </si>
  <si>
    <t>36x36 Tee PRF x PRF x PRF</t>
  </si>
  <si>
    <t>8x4 Tee PRF x PRF x DWV IPS H</t>
  </si>
  <si>
    <t>8x6 Tee PRF x PRF x DWV IPS H</t>
  </si>
  <si>
    <t>8x8 Tee PRF x PRF x DWV IPS H</t>
  </si>
  <si>
    <t>10x4 Tee PRF x PRF x DWV IPS H</t>
  </si>
  <si>
    <t>10x6 Tee PRF x PRF x DWV IPS H</t>
  </si>
  <si>
    <t>10x8 Tee PRF x PRF x DWV IPS H</t>
  </si>
  <si>
    <t>10x10 Tee PRFxPRFxDWV IPSH</t>
  </si>
  <si>
    <t>12x4 Tee PRF x PRF x DWV IPS H</t>
  </si>
  <si>
    <t>12x6 Tee PRF x PRF x DWV IPS H</t>
  </si>
  <si>
    <t>12x8 Tee PRF x PRF x DWV IPS H</t>
  </si>
  <si>
    <t>12x10 Tee PRFxPRFxDWV IPSH</t>
  </si>
  <si>
    <t>12x12 Tee PRFxPRFxDWV IPSH</t>
  </si>
  <si>
    <t>15x4 Tee PRF x PRF x DWV IPS H</t>
  </si>
  <si>
    <t>15x6 Tee PRF x PRF x DWV IPS H</t>
  </si>
  <si>
    <t>15x8 Tee PRF x PRF x DWV IPS H</t>
  </si>
  <si>
    <t>15x10 Tee PRFxPRFxDWV IPSH</t>
  </si>
  <si>
    <t>15x12 Tee PRFxPRFxDWV IPSH</t>
  </si>
  <si>
    <t>15x14 Tee PRFxPRFxDWV IPSH</t>
  </si>
  <si>
    <t>18x4 Tee PRF x PRF x DWV IPS H</t>
  </si>
  <si>
    <t>18x6 Tee PRF x PRF x DWV IPS H</t>
  </si>
  <si>
    <t>18x8 Tee PRF x PRF x DWV IPS H</t>
  </si>
  <si>
    <t>18x10 Tee PRFxPRFxDWV IPSH</t>
  </si>
  <si>
    <t>18x12 Tee PRFxPRFxDWV IPSH</t>
  </si>
  <si>
    <t>18x14 Tee PRFxPRFxDWV IPSH</t>
  </si>
  <si>
    <t>18x16 Tee PRFxPRFxDWV IPSH</t>
  </si>
  <si>
    <t>18x18 Tee PRFxPRFxDWV IPSH</t>
  </si>
  <si>
    <t>21x4 Tee PRF x PRF x DWV IPS H</t>
  </si>
  <si>
    <t>21x6 Tee PRF x PRF x DWV IPS H</t>
  </si>
  <si>
    <t>21x8 Tee PRF x PRF x DWV IPS H</t>
  </si>
  <si>
    <t>21x10 Tee PRFxPRFxDWV IPSH</t>
  </si>
  <si>
    <t>21x12 Tee PRFxPRFxDWV IPSH</t>
  </si>
  <si>
    <t>21x14 Tee PRFxPRFxDWV IPSH</t>
  </si>
  <si>
    <t>21x16 Tee PRFxPRFxDWV IPSH</t>
  </si>
  <si>
    <t>21x18 Tee PRFxPRFxDWV IPSH</t>
  </si>
  <si>
    <t>21x20 Tee PRFxPRFxDWV IPSH</t>
  </si>
  <si>
    <t>24x4 Tee PRF x PRF x DWV IPS H</t>
  </si>
  <si>
    <t>24x6 Tee PRF x PRF x DWV IPS H</t>
  </si>
  <si>
    <t>24x8 Tee PRF x PRF x DWV IPS H</t>
  </si>
  <si>
    <t>24x10 Tee PRFxPRFxDWV IPSH</t>
  </si>
  <si>
    <t>24x12 Tee PRFxPRFxDWV IPSH</t>
  </si>
  <si>
    <t>24x14 Tee PRFxPRFxDWV IPSH</t>
  </si>
  <si>
    <t>24x16 Tee PRFxPRFxDWV IPSH</t>
  </si>
  <si>
    <t>24x18 Tee PRFxPRFxDWV IPSH</t>
  </si>
  <si>
    <t>24x20 Tee PRFxPRFxDWV IPSH</t>
  </si>
  <si>
    <t>24x24 Tee PRFxPRFxDWV IPSH</t>
  </si>
  <si>
    <t>27x4 Tee PRF x PRF x DWV IPS H</t>
  </si>
  <si>
    <t>27x6 Tee PRF x PRF x DWV IPS H</t>
  </si>
  <si>
    <t>27x8 Tee PRF x PRF x DWV IPS H</t>
  </si>
  <si>
    <t>27x10 Tee PRFxPRFxDWV IPSH</t>
  </si>
  <si>
    <t>27x12 Tee PRFxPRFxDWV IPSH</t>
  </si>
  <si>
    <t>27x14 Tee PRFxPRFxDWV IPSH</t>
  </si>
  <si>
    <t>27x16 Tee PRFxPRFxDWV IPSH</t>
  </si>
  <si>
    <t>27x18 Tee PRFxPRFxDWV IPSH</t>
  </si>
  <si>
    <t>27x20 Tee PRFxPRFxDWV IPSH</t>
  </si>
  <si>
    <t>27x24 Tee PRFxPRFxDWV IPSH</t>
  </si>
  <si>
    <t>30x4 Tee PRf x PRF x DWV IPS H</t>
  </si>
  <si>
    <t>30x6 Tee PRF x PRF x DWV IPS H</t>
  </si>
  <si>
    <t>30x8 Tee PRF x PRF x DWV IPS H</t>
  </si>
  <si>
    <t>30x10 Tee PRFxPRFxDWV IPSH</t>
  </si>
  <si>
    <t>30x12 Tee PRFxPRFxDWV IPSH</t>
  </si>
  <si>
    <t>30x14 Tee PRFxPRFxDWV IPSH</t>
  </si>
  <si>
    <t>30x16 Tee PRFxPRFxDWV IPSH</t>
  </si>
  <si>
    <t>30x18 Tee PRFxPRFxDWV IPSH</t>
  </si>
  <si>
    <t>30x20 Tee PRFxPRFxDWV IPSH</t>
  </si>
  <si>
    <t>30x24 Tee PRFxPRFxDWV IPSH</t>
  </si>
  <si>
    <t>36x4 Tee PRF x PRF x DWV IPS H</t>
  </si>
  <si>
    <t>36x6 Tee PRF x PRF x DWV IPS H</t>
  </si>
  <si>
    <t>36x8 Tee PRF x PRF x DWV IPS H</t>
  </si>
  <si>
    <t>36x10 Tee PRFxPRFxDWV IPSH</t>
  </si>
  <si>
    <t>36x12 Tee PRFxPRFxDWV IPSH</t>
  </si>
  <si>
    <t>36x14 Tee PRFxPRFxDWV IPSH</t>
  </si>
  <si>
    <t>36x16 Tee PRFxPRFxDWV IPSH</t>
  </si>
  <si>
    <t>36x18 Tee PRFxPRFxDWV IPSH</t>
  </si>
  <si>
    <t>36x20 Tee PRFxPRFxDWV IPSH</t>
  </si>
  <si>
    <t>36x24 Tee PRFxPRFxDWV IPSH</t>
  </si>
  <si>
    <t>8x4 Tee PRF x PRF x PSM G</t>
  </si>
  <si>
    <t>8x6 Tee PRF x PRF x PSM G</t>
  </si>
  <si>
    <t>8x8 Tee PRF x PRF x PSM G</t>
  </si>
  <si>
    <t>10x4 Tee PRF x PRF x PSM G</t>
  </si>
  <si>
    <t>10x6 Tee PRF x PRF x PSM G</t>
  </si>
  <si>
    <t>10x8 Tee PRF x PRF x PSM G</t>
  </si>
  <si>
    <t>10x10 Tee PRF x PRF x PSMG</t>
  </si>
  <si>
    <t>12x4 Tee PRF x PRF x PSM G</t>
  </si>
  <si>
    <t>12x6 Tee PRF x PRF x PSM G</t>
  </si>
  <si>
    <t>12x8 Tee PRF x PRF x PSM G</t>
  </si>
  <si>
    <t>12x10 Tee PRF x PRF x PSMG</t>
  </si>
  <si>
    <t>12x12 Tee PRF x PRF x PSMG</t>
  </si>
  <si>
    <t>15x4 Tee PRF x PRF x PSM G</t>
  </si>
  <si>
    <t>15x6 Tee PRF x PRF x PSM G</t>
  </si>
  <si>
    <t>15x8 Tee PRF x PRF x PSM G</t>
  </si>
  <si>
    <t>15x10 Tee PRF x PRF x PSMG</t>
  </si>
  <si>
    <t>15x12 Tee PRF x PRF x PSMG</t>
  </si>
  <si>
    <t>15x15 Tee PRF x PRF x PSMG</t>
  </si>
  <si>
    <t>18x4 Tee PRF x PRF x PSM G</t>
  </si>
  <si>
    <t>18x6 Tee PRF x PRF x PSM G</t>
  </si>
  <si>
    <t>18x8 Tee PRF x PRF x PSM G</t>
  </si>
  <si>
    <t>18x10 Tee PRF x PRF x PSMG</t>
  </si>
  <si>
    <t>18x12 Tee PRF x PRF x PSMG</t>
  </si>
  <si>
    <t>18x15 Tee PRF x PRF x PSMG</t>
  </si>
  <si>
    <t>18x18 Tee PRF x PRF x PSMG</t>
  </si>
  <si>
    <t>21x4 Tee PRF x PRF x PSM G</t>
  </si>
  <si>
    <t>21x6 Tee PRF x PRF x PSM G</t>
  </si>
  <si>
    <t>21x8 Tee PRF x PRF x PSM G</t>
  </si>
  <si>
    <t>21x10 Tee PRF x PRF x PSMG</t>
  </si>
  <si>
    <t>21x12 Tee PRF x PRF x PSMG</t>
  </si>
  <si>
    <t>21x15 Tee PRF x PRF x PSMG</t>
  </si>
  <si>
    <t>21x18 Tee PRF x PRF x PSMG</t>
  </si>
  <si>
    <t>21x21 Tee PRF x PRF x PSMG</t>
  </si>
  <si>
    <t>24x4 Tee PRF x PRF x PSM G</t>
  </si>
  <si>
    <t>24x6 Tee PRF x PRF x PSM G</t>
  </si>
  <si>
    <t>24x8 Tee PRF x PRF x PSM G</t>
  </si>
  <si>
    <t>24x10 Tee PRF x PRF x PSMG</t>
  </si>
  <si>
    <t>24x12 Tee PRF x PRF x PSMG</t>
  </si>
  <si>
    <t>24x15 Tee PRF x PRF x PSMG</t>
  </si>
  <si>
    <t>24x18 Tee PRF x PRF x PSMG</t>
  </si>
  <si>
    <t>24x21 Tee PRF x PRF x PSMG</t>
  </si>
  <si>
    <t>24x24 Tee PRF x PRF x PSMG</t>
  </si>
  <si>
    <t>27x4 Tee PRF x PRF x PSM G</t>
  </si>
  <si>
    <t>27x6 Tee PRF x PRF x PSM G</t>
  </si>
  <si>
    <t>27x8 Tee PRF x PRF x PSM G</t>
  </si>
  <si>
    <t>27x10 Tee PRF x PRF x PSMG</t>
  </si>
  <si>
    <t>27x12 Tee PRF x PRF x PSMG</t>
  </si>
  <si>
    <t>27x15 Tee PRF x PRF x PSMG</t>
  </si>
  <si>
    <t>27x18 Tee PRF x PRF x PSMG</t>
  </si>
  <si>
    <t>27x21 Tee PRF x PRF x PSMG</t>
  </si>
  <si>
    <t>27x24 Tee PRF x PRF x PSMG</t>
  </si>
  <si>
    <t>27x27 Tee PRF x PRF x PSMG</t>
  </si>
  <si>
    <t>30x4 Tee PRF x PRF x PSM G</t>
  </si>
  <si>
    <t>30x6 Tee PRF x PRF x PSM G</t>
  </si>
  <si>
    <t>30x8 Tee PRF x PRF x PSM G</t>
  </si>
  <si>
    <t>30x10 Tee PRF x PRF x PSMG</t>
  </si>
  <si>
    <t>30x12 Tee PRF x PRF x PSMG</t>
  </si>
  <si>
    <t>30x15 Tee PRF x PRF x PSMG</t>
  </si>
  <si>
    <t>30x18 Tee PRF x PRF x PSMG</t>
  </si>
  <si>
    <t>30x21 Tee PRF x PRF x PSMG</t>
  </si>
  <si>
    <t>30x24 Tee PRF x PRF x PSMG</t>
  </si>
  <si>
    <t>30x27 Tee PRF x PRF x PSMG</t>
  </si>
  <si>
    <t>30x30 Tee PRF x PRF x PSMG</t>
  </si>
  <si>
    <t>36x4 Tee PRF x PRF x PSM G</t>
  </si>
  <si>
    <t>36x6 Tee PRF x PRF x PSM G</t>
  </si>
  <si>
    <t>36x8 Tee PRF x PRF x PSM G</t>
  </si>
  <si>
    <t>36x10 Tee PRF x PRF x PSMG</t>
  </si>
  <si>
    <t>36x12 Tee PRF x PRF x PSMG</t>
  </si>
  <si>
    <t>36x15 Tee PRF x PRF x PSMG</t>
  </si>
  <si>
    <t>36x18 Tee PRF x PRF x PSMG</t>
  </si>
  <si>
    <t>36x21 Tee PRF x PRF x PSMG</t>
  </si>
  <si>
    <t>36x24 Tee PRF x PRF x PSMG</t>
  </si>
  <si>
    <t>36x27 Tee PRF x PRF x PSMG</t>
  </si>
  <si>
    <t>36x30 Tee PRF x PRF x PSMG</t>
  </si>
  <si>
    <t>36x36 Tee PRF x PRF x PSMG</t>
  </si>
  <si>
    <t>8x4 Wye PRF x PRF x PRF</t>
  </si>
  <si>
    <t>8x6 Wye PRF x PRF x PRF</t>
  </si>
  <si>
    <t>8x8 Wye PRF x PRF x PRF</t>
  </si>
  <si>
    <t>10x4 Wye PRF x PRF x PRF</t>
  </si>
  <si>
    <t>10x6 Wye PRF x PRF x PRF</t>
  </si>
  <si>
    <t>10x8 Wye PRF x PRF x PRF</t>
  </si>
  <si>
    <t>10x10 Wye PRF x PRF x PRF</t>
  </si>
  <si>
    <t>12x4 Wye PRF x PRF x PRF</t>
  </si>
  <si>
    <t>12x6 Wye PRF x PRF x PRF</t>
  </si>
  <si>
    <t>12x8 Wye PRF x PRF x PRF</t>
  </si>
  <si>
    <t>12x10 Wye PRF x PRF x PRF</t>
  </si>
  <si>
    <t>12x12 Wye PRF x PRF x PRF</t>
  </si>
  <si>
    <t>15x4 Wye PRF x PRF x PRF</t>
  </si>
  <si>
    <t>15x6 Wye PRF x PRF x PRF</t>
  </si>
  <si>
    <t>15x8 Wye PRF x PRF x PRF</t>
  </si>
  <si>
    <t>15x10 Wye PRF x PRF x PRF</t>
  </si>
  <si>
    <t>15x12 Wye PRF x PRF x PRF</t>
  </si>
  <si>
    <t>15x15 Wye PRF x PRF x PRF</t>
  </si>
  <si>
    <t>18x4 Wye PRF x PRF x PRF</t>
  </si>
  <si>
    <t>18x6 Wye PRF x PRF x PRF</t>
  </si>
  <si>
    <t>18x8 Wye PRF x PRF x PRF</t>
  </si>
  <si>
    <t>18x10 Wye PRF x PRF x PRF</t>
  </si>
  <si>
    <t>18x12 Wye PRF x PRF x PRF</t>
  </si>
  <si>
    <t>18x15 Wye PRF x PRF x PRF</t>
  </si>
  <si>
    <t>18x18 Wye PRF x PRF x PRF</t>
  </si>
  <si>
    <t>21x4 Wye PRF x PRF x PRF</t>
  </si>
  <si>
    <t>21x6 Wye PRF x PRF x PRF</t>
  </si>
  <si>
    <t>21x8 Wye PRF x PRF x PRF</t>
  </si>
  <si>
    <t>21x10 Wye PRF x PRF x PRF</t>
  </si>
  <si>
    <t>21x12 Wye PRF x PRF x PRF</t>
  </si>
  <si>
    <t>21x15 Wye PRF x PRF x PRF</t>
  </si>
  <si>
    <t>21x18 Wye PRF x PRF x PRF</t>
  </si>
  <si>
    <t>21x21 Wye PRF x PRF x PRF</t>
  </si>
  <si>
    <t>24x4 Wye PRF x PRF x PRF</t>
  </si>
  <si>
    <t>24x6 Wye PRF x PRF x PRF</t>
  </si>
  <si>
    <t>24x8 Wye PRF x PRF x PRF</t>
  </si>
  <si>
    <t>24x10 Wye PRF x PRF x PRF</t>
  </si>
  <si>
    <t>24x12 Wye PRF x PRF x PRF</t>
  </si>
  <si>
    <t>24x15 Wye PRF x PRF x PRF</t>
  </si>
  <si>
    <t>24x18 Wye PRF x PRF x PRF</t>
  </si>
  <si>
    <t>24x21 Wye PRF x PRF x PRF</t>
  </si>
  <si>
    <t>24x24 Wye PRF x PRF x PRF</t>
  </si>
  <si>
    <t>27x4 Wye PRF x PRF x PRF</t>
  </si>
  <si>
    <t>27x6 Wye PRF x PRF x PRF</t>
  </si>
  <si>
    <t>27x8 Wye PRF x PRF x PRF</t>
  </si>
  <si>
    <t>27x10 Wye PRF x PRF x PRF</t>
  </si>
  <si>
    <t>27x12 Wye PRF x PRF x PRF</t>
  </si>
  <si>
    <t>27x15 Wye PRF x PRF x PRF</t>
  </si>
  <si>
    <t>27x18 Wye PRF x PRF x PRF</t>
  </si>
  <si>
    <t>27x21 Wye PRF x PRF x PRF</t>
  </si>
  <si>
    <t>27x24 Wye PRF x PRF x PRF</t>
  </si>
  <si>
    <t>27x27 Wye PRF x PRF x PRF</t>
  </si>
  <si>
    <t>30x4 Wye PRF x PRF x PRF</t>
  </si>
  <si>
    <t>30x6 Wye PRF x PRF x PRF</t>
  </si>
  <si>
    <t>30x8 Wye PRF x PRF x PRF</t>
  </si>
  <si>
    <t>30x10 Wye PRF x PRF x PRF</t>
  </si>
  <si>
    <t>30x12 Wye PRF x PRF x PRF</t>
  </si>
  <si>
    <t>30x15 Wye PRF x PRF x PRF</t>
  </si>
  <si>
    <t>30x18 Wye PRF x PRF x PRF</t>
  </si>
  <si>
    <t>30x21 Wye PRF x PRF x PRF</t>
  </si>
  <si>
    <t>30x24 Wye PRF x PRF x PRF</t>
  </si>
  <si>
    <t>30x27 Wye PRF x PRF x PRF</t>
  </si>
  <si>
    <t>30x30 Wye PRF x PRF x PRF</t>
  </si>
  <si>
    <t>36x4 Wye PRF x PRF x PRF</t>
  </si>
  <si>
    <t>36x6 Wye PRF x PRF x PRF</t>
  </si>
  <si>
    <t>36x8 Wye PRF x PRF x PRF</t>
  </si>
  <si>
    <t>36x10 Wye PRF x PRF x PRF</t>
  </si>
  <si>
    <t>36x12 Wye PRF x PRF x PRF</t>
  </si>
  <si>
    <t>36x15 Wye PRF x PRF x PRF</t>
  </si>
  <si>
    <t>36x18 Wye PRF x PRF x PRF</t>
  </si>
  <si>
    <t>36x21 Wye PRF x PRF x PRF</t>
  </si>
  <si>
    <t>36x24 Wye PRF x PRF x PRF</t>
  </si>
  <si>
    <t>36x27 Wye PRf x PRF x PRF</t>
  </si>
  <si>
    <t>36x30 Wye PRF x PRF x PRF</t>
  </si>
  <si>
    <t>36x36 Wye PRF x PRF x PRF</t>
  </si>
  <si>
    <t>8x4 Wye PRF x PRF x DWV IPS H</t>
  </si>
  <si>
    <t>8x6 Wye PRF x PRF x DWV IPS H</t>
  </si>
  <si>
    <t>8x8 Wye PRF x PRF x DWV IPS H</t>
  </si>
  <si>
    <t>10x4 Wye PRF x PRF x DWV IPS H</t>
  </si>
  <si>
    <t>10x6 Wye PRF x PRF x DWV IPS H</t>
  </si>
  <si>
    <t>10x8 Wye PRF x PRF x DWV IPS H</t>
  </si>
  <si>
    <t>10x10 Wye PRFxPRFxDWV IPSH</t>
  </si>
  <si>
    <t>12x4 Wye PRF x PRF x DWV IPS H</t>
  </si>
  <si>
    <t>12x6 Wye PRF x PRF x DWV IPS H</t>
  </si>
  <si>
    <t>12x8 Wye PRF x PRF x DWV IPS H</t>
  </si>
  <si>
    <t>12x10 Wye PRFxPRFxDWV IPSH</t>
  </si>
  <si>
    <t>12x12 Wye PRFxPRFxDWV IPSH</t>
  </si>
  <si>
    <t>15x4 Wye PRF x PRF x DWV IPS H</t>
  </si>
  <si>
    <t>15x6 Wye PRF x PRF x DWV IPS H</t>
  </si>
  <si>
    <t>15x8 Wye PRF x PRF x DWV IPS H</t>
  </si>
  <si>
    <t>15x10 Wye PRFxPRFxDWV IPSH</t>
  </si>
  <si>
    <t>15x12 Wye PRFxPRFxDWV IPSH</t>
  </si>
  <si>
    <t>15x14 Wye PRFxPRFxDWV IPSH</t>
  </si>
  <si>
    <t>18x4 Wye PRF x PRF x DWV IPS H</t>
  </si>
  <si>
    <t>18x6 Wye PRF x PRF x DWV IPS H</t>
  </si>
  <si>
    <t>18x8 Wye PRF x PRF x DWV IPS H</t>
  </si>
  <si>
    <t>18x10 Wye PRFxPRFxDWV IPSH</t>
  </si>
  <si>
    <t>18x12 Wye PRFxPRFxDWV IPSH</t>
  </si>
  <si>
    <t>18x14 Wye PRFxPRFxDWV IPSH</t>
  </si>
  <si>
    <t>18x15 Wye SPxGxG SDR35 PSM</t>
  </si>
  <si>
    <t>18x18 Wye PRFxPRFxDWV IPSH</t>
  </si>
  <si>
    <t>21x4 Wye PRF x PRF x DWV IPS H</t>
  </si>
  <si>
    <t>21x6 Wye PRF x PRF x DWV IPS H</t>
  </si>
  <si>
    <t>21x8 Wye PRF x PRF x DWV IPS H</t>
  </si>
  <si>
    <t>21x10 Wye PRFxPRFxDWV IPSH</t>
  </si>
  <si>
    <t>21x12 Wye PRFxPRFxDWV IPSH</t>
  </si>
  <si>
    <t>21x14 Wye PRFxPRFxDWV IPSH</t>
  </si>
  <si>
    <t>21x16 Wye PRFxPRFxDWV IPSH</t>
  </si>
  <si>
    <t>21x18 Wye PRFxPRFxDWV IPSH</t>
  </si>
  <si>
    <t>21x20 Wye PRFxPRFxDWV IPSH</t>
  </si>
  <si>
    <t>24x4 Wye PRF x PRF x DWV IPS H</t>
  </si>
  <si>
    <t>24x6 Wye PRF x PRF x DWV IPS H</t>
  </si>
  <si>
    <t>24x8 Wye PRF x PRF x DWV IPS H</t>
  </si>
  <si>
    <t>24x10 Wye PRFxPRFxDWV IPSH</t>
  </si>
  <si>
    <t>24x12 Wye PRFxPRFxDWV IPSH</t>
  </si>
  <si>
    <t>24x14 Wye PRFxPRFxDWV IPSH</t>
  </si>
  <si>
    <t>24x15 Wye SPxGxG SDR35 PSM</t>
  </si>
  <si>
    <t>24x18 Wye PRFxPRFxDWV IPSH</t>
  </si>
  <si>
    <t>24x20 Wye PRFxPRFxDWV IPSH</t>
  </si>
  <si>
    <t>24x24 Wye PRFxPRFxDWV IPSH</t>
  </si>
  <si>
    <t>27x4 Wye PRF x PRF x DWV IPS H</t>
  </si>
  <si>
    <t>27x6 Wye PRF x PRF x DWV IPS H</t>
  </si>
  <si>
    <t>27x8 Wye PRF x PRF x DWV IPS H</t>
  </si>
  <si>
    <t>27x10 Wye PRFxPRFxDWV IPSH</t>
  </si>
  <si>
    <t>27x12 Wye PRFxPRFxDWV IPSH</t>
  </si>
  <si>
    <t>27x14 Wye PRFxPRFxDWV IPSH</t>
  </si>
  <si>
    <t>27x16 Wye PRFxPRFxDWV IPSH</t>
  </si>
  <si>
    <t>27x18 Wye PRFxPRFxDWV IPSH</t>
  </si>
  <si>
    <t>27x20 Wye PRFxPRFxDWV IPSH</t>
  </si>
  <si>
    <t>27x24 Wye PRFxPRFxDWV IPSH</t>
  </si>
  <si>
    <t>30x4 Wye PRF x PRF x DWV IPS H</t>
  </si>
  <si>
    <t>30x6 Wye PRF x PRF x DWV IPS H</t>
  </si>
  <si>
    <t>30x8 Wye PRF x PRF x DWV IPS H</t>
  </si>
  <si>
    <t>30x10 Wye PRFxPRFxDWV IPSH</t>
  </si>
  <si>
    <t>30x12 Wye PRFxPRFxDWV IPSH</t>
  </si>
  <si>
    <t>30x14 Wye PRFxPRFxDWV IPSH</t>
  </si>
  <si>
    <t>30x16 Wye HxHxH SDR35xIPSDWV</t>
  </si>
  <si>
    <t>30x18 Wye PRFxPRFxDWV IPSH</t>
  </si>
  <si>
    <t>30x20 Wye PRFxPRFxDWV IPSH</t>
  </si>
  <si>
    <t>30x24 Wye PRFxPRFxDWV IPSH</t>
  </si>
  <si>
    <t>36x4 Wye PRF x PRF x DWV IPS H</t>
  </si>
  <si>
    <t>36x6 Wye PRF x PRF x DWV IPS H</t>
  </si>
  <si>
    <t>36x8 Wye PRF x PRF x DWV IPS H</t>
  </si>
  <si>
    <t>36x10 Wye PRFxPRFxDWV IPSH</t>
  </si>
  <si>
    <t>36x12 Wye PRFxPRFxDWV IPSH</t>
  </si>
  <si>
    <t>36x14 Wye PRFxPRFxDWV IPSH</t>
  </si>
  <si>
    <t>36x16 Wye HxHxH SDR35 x DWV</t>
  </si>
  <si>
    <t>36x18 Wye PRFxPRFxDWV IPSH</t>
  </si>
  <si>
    <t>36x20 Wye PRFxPRFxDWV IPSH</t>
  </si>
  <si>
    <t>36x24 Wye PRFxPRFxDWV IPSH</t>
  </si>
  <si>
    <t>8x4 Wye PRF x PRF x PSM G</t>
  </si>
  <si>
    <t>8x6 Wye PRF x PRF x PSM G</t>
  </si>
  <si>
    <t>8x8 Wye PRF x PRF x PSM G</t>
  </si>
  <si>
    <t>10x4 Wye PRF x PRF x PSM G</t>
  </si>
  <si>
    <t>10x6 Wye PRF x PRF x PSM G</t>
  </si>
  <si>
    <t>10x8 Wye PRF x PRF x PSM G</t>
  </si>
  <si>
    <t>10x10 Wye PRF x PRF x PSMG</t>
  </si>
  <si>
    <t>12x4 Wye PRF x PRF x PSM G</t>
  </si>
  <si>
    <t>12x6 Wye PRF x PRF x PSM G</t>
  </si>
  <si>
    <t>12x8 Wye PRF x PRF x PSM G</t>
  </si>
  <si>
    <t>12x10 Wye PRF x PRF x PSMG</t>
  </si>
  <si>
    <t>12x12 Wye PRF x PRF x PSMG</t>
  </si>
  <si>
    <t>15x4 Wye PRF x PRF x PSM G</t>
  </si>
  <si>
    <t>15x6 Wye PRF x PRF x PSM G</t>
  </si>
  <si>
    <t>15x8 Wye PRF x PRF x PSM G</t>
  </si>
  <si>
    <t>15x10 Wye PRF x PRF x PSMG</t>
  </si>
  <si>
    <t>15x12 Wye PRF x PRF x PSMG</t>
  </si>
  <si>
    <t>15x15 Wye PRF x PRF x PSMG</t>
  </si>
  <si>
    <t>18x4 Wye PRF x PRF x PSM G</t>
  </si>
  <si>
    <t>18x6 Wye PRF x PRF x PSM G</t>
  </si>
  <si>
    <t>18x8 Wye PRF x PRF x PSM G</t>
  </si>
  <si>
    <t>18x10 Wye PRF x PRF x PSMG</t>
  </si>
  <si>
    <t>18x12 Wye PRF x PRF x PSMG</t>
  </si>
  <si>
    <t>18x15 Wye PRF x PRF x PSMG</t>
  </si>
  <si>
    <t>18x18 Wye PRF x PRF x PSMG</t>
  </si>
  <si>
    <t>21x4 Wye PRF x PRF x PSM G</t>
  </si>
  <si>
    <t>21x6 Wye PRF x PRF x PSM G</t>
  </si>
  <si>
    <t>21x8 Wye PRF x PRF x PSM G</t>
  </si>
  <si>
    <t>21x10 Wye PRF x PRF x PSMG</t>
  </si>
  <si>
    <t>21x12 Wye PRF x PRF x PSMG</t>
  </si>
  <si>
    <t>21x15 Wye PRF x PRF x PSMG</t>
  </si>
  <si>
    <t>21x18 Wye PRF x PRF x PSMG</t>
  </si>
  <si>
    <t>21x21 Wye PRF x PRF x PSMG</t>
  </si>
  <si>
    <t>24x4 Wye PRF x PRF x PSM G</t>
  </si>
  <si>
    <t>24x6 Wye PRF x PRF x PSM G</t>
  </si>
  <si>
    <t>24x8 Wye PRF x PRF x PSM G</t>
  </si>
  <si>
    <t>24x10 Wye PRF x PRF x PSMG</t>
  </si>
  <si>
    <t>24x12 Wye PRF x PRF x PSMG</t>
  </si>
  <si>
    <t>24x15 Wye PRF x PRF x PSMG</t>
  </si>
  <si>
    <t>24x18 Wye PRF x PRF x PSMG</t>
  </si>
  <si>
    <t>24x21 Wye PRF x PRF x PSMG</t>
  </si>
  <si>
    <t>24x24 Wye PRF x PRF x PSMG</t>
  </si>
  <si>
    <t>27x4 Wye PRF x PRF x PSM G</t>
  </si>
  <si>
    <t>27x6 Wye PRF x PRF x PSM G</t>
  </si>
  <si>
    <t>27x8 Wye PRF x PRF x PSM G</t>
  </si>
  <si>
    <t>27x10 Wye PRF x PRF x PSMG</t>
  </si>
  <si>
    <t>27x12 Wye PRF x PRF x PSMG</t>
  </si>
  <si>
    <t>27x15 Wye PRF x PRF x PSMG</t>
  </si>
  <si>
    <t>27x18 Wye PRF x PRF x PSMG</t>
  </si>
  <si>
    <t>27x21 Wye PRF x PRF x PSMG</t>
  </si>
  <si>
    <t>27x24 Wye PRF x PRF x PSMG</t>
  </si>
  <si>
    <t>27x27 Wye PRF x PRF x PSMG</t>
  </si>
  <si>
    <t>30x4 Wye PRF x PRF x PSM G</t>
  </si>
  <si>
    <t>30x6 Wye PRF x PRF x PSM G</t>
  </si>
  <si>
    <t>30x8 Wye PRF x PRF x PSM G</t>
  </si>
  <si>
    <t>30x10 Wye PRF x PRF x PSMG</t>
  </si>
  <si>
    <t>30x12 Wye PRF x PRF x PSMG</t>
  </si>
  <si>
    <t>30x15 Wye PRF x PRF x PSMG</t>
  </si>
  <si>
    <t>30x18 Wye PRF x PRF x PSMG</t>
  </si>
  <si>
    <t>30x21 Wye PRF x PRF x PSMG</t>
  </si>
  <si>
    <t>30x24 Wye PRF x PRF x PSMG</t>
  </si>
  <si>
    <t>30x27 Wye PRF x PRF x PSMG</t>
  </si>
  <si>
    <t>30x30 Wye PRF x PRF x PSMG</t>
  </si>
  <si>
    <t>36x4 Wye PRF x PRF x PSM G</t>
  </si>
  <si>
    <t>36x6 Wye PRF x PRF x PSM G</t>
  </si>
  <si>
    <t>36x8 Wye PRF x PRF x PSM G</t>
  </si>
  <si>
    <t>36x10 Wye PRF x PRF x PSMG</t>
  </si>
  <si>
    <t>36x12 Wye PRF x PRF x PSMG</t>
  </si>
  <si>
    <t>36x15 Wye PRF x PRF x PSMG</t>
  </si>
  <si>
    <t>36x18 Wye PRF x PRF x PSMG</t>
  </si>
  <si>
    <t>36x21 Wye PRF x PRF x PSMG</t>
  </si>
  <si>
    <t>36x24 Wye PRF x PRF x PSMG</t>
  </si>
  <si>
    <t>36x27 Wye PRf x PRF x PSMG</t>
  </si>
  <si>
    <t>36x30 Wye PRF x PRF x PSMG</t>
  </si>
  <si>
    <t>36x36 Wye PRF x PRF x PSMG</t>
  </si>
  <si>
    <t>8x4 T/Y PRF x PRF x PRF</t>
  </si>
  <si>
    <t>8x6 T/Y PRF x PRF x PRF</t>
  </si>
  <si>
    <t>8x8 T/Y PRF x PRF x PRF</t>
  </si>
  <si>
    <t>10x4 T/Y PRF x PRF x PRF</t>
  </si>
  <si>
    <t>10x6 T/Y PRF x PRF x PRF</t>
  </si>
  <si>
    <t>10x8 T/Y PRF x PRF x PRF</t>
  </si>
  <si>
    <t>12x4 T/Y PRF x PRF x PRF</t>
  </si>
  <si>
    <t>12x6 T/Y PRF x PRF x PRF</t>
  </si>
  <si>
    <t>12x8 T/Y PRF x PRF x PRF</t>
  </si>
  <si>
    <t>15x4 T/Y PRF x PRF x PRF</t>
  </si>
  <si>
    <t>15x6 T/Y PRF x PRF x PRF</t>
  </si>
  <si>
    <t>15x8 T/Y PRF x PRF x PRF</t>
  </si>
  <si>
    <t>18x4 T/Y PRF x PRF x PRF</t>
  </si>
  <si>
    <t>18x6 T/Y PRF x PRF x PRF</t>
  </si>
  <si>
    <t>18x8 T/Y PRF x PRF x PRF</t>
  </si>
  <si>
    <t>21x4 T/Y PRF x PRF x PRF</t>
  </si>
  <si>
    <t>21x6 T/Y PRF x PRF x PRF</t>
  </si>
  <si>
    <t>21x8 T/Y PRF x PRF x PRF</t>
  </si>
  <si>
    <t>24x4 T/Y PRF x PRF x PRF</t>
  </si>
  <si>
    <t>24x6 T/Y PRF x PRF x PRF</t>
  </si>
  <si>
    <t>24x8 T/Y PRF x PRF x PRF</t>
  </si>
  <si>
    <t>27x4 T/Y PRF x PRF x PRF</t>
  </si>
  <si>
    <t>27x6 T/Y PRF x PRF x PRF</t>
  </si>
  <si>
    <t>27x8 T/Y PRF x PRF x PRF</t>
  </si>
  <si>
    <t>30x4 T/Y PRF x PRF x PRF</t>
  </si>
  <si>
    <t>30x6 T/Y PRF x PRF x PRF</t>
  </si>
  <si>
    <t>30x8 T/Y PRF x PRF x PRF</t>
  </si>
  <si>
    <t>36x4 T/Y PRF x PRF x PRF</t>
  </si>
  <si>
    <t>36x6 T/Y PRF x PRF x PRF</t>
  </si>
  <si>
    <t>36x8 T/Y PRF x PRF x PRF</t>
  </si>
  <si>
    <t>8x4 T/Y PRF x PRF x DWV IPS H</t>
  </si>
  <si>
    <t>8x6 T/Y PRF x PRF x DWV IPS H</t>
  </si>
  <si>
    <t>8x8 T/Y PRF x PRF x DWV IPS H</t>
  </si>
  <si>
    <t>10x4 T/Y PRF x PRF x DWV IPS H</t>
  </si>
  <si>
    <t>10x6 T/Y PRF x PRF x DWV IPS H</t>
  </si>
  <si>
    <t>10x8 T/Y PRF x PRF x DWV IPS H</t>
  </si>
  <si>
    <t>12x4 T/Y PRF x PRF x DWV IPS H</t>
  </si>
  <si>
    <t>12x6 T/Y PRF x PRF x DWV IPS H</t>
  </si>
  <si>
    <t>12x8 T/Y PRF x PRF x DWV IPS H</t>
  </si>
  <si>
    <t>15x4 T/Y PRF x PRF x DWV IPS H</t>
  </si>
  <si>
    <t>15x6 T/Y PRF x PRF x DWV IPS H</t>
  </si>
  <si>
    <t>15x8 T/Y PRF x PRF x DWV IPS H</t>
  </si>
  <si>
    <t>18x4 T/Y PRF x PRF x DWV IPS H</t>
  </si>
  <si>
    <t>18x6 T/Y PRF x PRF x DWV IPS H</t>
  </si>
  <si>
    <t>18x8 T/Y PRF x PRF x DWV IPS H</t>
  </si>
  <si>
    <t>21x4 T/Y PRF x PRF x DWV IPS H</t>
  </si>
  <si>
    <t>21x6 T/Y PRF x PRF x DWV IPS H</t>
  </si>
  <si>
    <t>24x4 T/Y PRF x PRF x DWV IPS H</t>
  </si>
  <si>
    <t>24x6 T/Y PRF x PRF x DWV IPS H</t>
  </si>
  <si>
    <t>24x8 T/Y PRF x PRF x DWV IPS H</t>
  </si>
  <si>
    <t>27x4 T/Y PRF x PRF x DWV IPS H</t>
  </si>
  <si>
    <t>27x6 T/Y PRF x PRF x DWV IPS H</t>
  </si>
  <si>
    <t>27x8 T/Y PRF x PRF x DWV IPS H</t>
  </si>
  <si>
    <t>30x4 T/Y PRF x PRF x DWV IPS H</t>
  </si>
  <si>
    <t>30x6 T/Y PRF x PRF x DWV IPS H</t>
  </si>
  <si>
    <t>30x8 T/Y PRF x PRF x DWV IPS H</t>
  </si>
  <si>
    <t>36x4 T/Y PRF x PRF x DWV IPS H</t>
  </si>
  <si>
    <t>36x6 T/Y PRF x PRF x DWV IPS H</t>
  </si>
  <si>
    <t>36x8 T/Y PRF x PRF x DWV IPS H</t>
  </si>
  <si>
    <t>8x4 T/Y PRF x PRF x PSM G</t>
  </si>
  <si>
    <t>8x6 T/Y PRF x PRF x PSM G</t>
  </si>
  <si>
    <t>8x8 T/Y PRF x PRF x PSM G</t>
  </si>
  <si>
    <t>10x4 T/Y PRF x PRF x PSM G</t>
  </si>
  <si>
    <t>10x6 T/Y PRF x PRF x PSM G</t>
  </si>
  <si>
    <t>10x8 T/Y PRF x PRF x PSM G</t>
  </si>
  <si>
    <t>12x4 T/Y PRF x PRF x PSM G</t>
  </si>
  <si>
    <t>12x6 T/Y PRF x PRF x PSM G</t>
  </si>
  <si>
    <t>12x8 T/Y PRF x PRF x PSM G</t>
  </si>
  <si>
    <t>15x4 T/Y PRF x PRF x PSM G</t>
  </si>
  <si>
    <t>15x6 T/Y PRF x PRF x PSM G</t>
  </si>
  <si>
    <t>15x8 T/Y PRF x PRF x PSM G</t>
  </si>
  <si>
    <t>18x4 T/Y PRF x PRF x PSM G</t>
  </si>
  <si>
    <t>18x6 T/Y PRF x PRF x PSM G</t>
  </si>
  <si>
    <t>18x8 T/Y PRF x PRF x PSM G</t>
  </si>
  <si>
    <t>21x4 T/Y PRF x PRF x PSM G</t>
  </si>
  <si>
    <t>21x6 T/Y PRF x PRF x PSM G</t>
  </si>
  <si>
    <t>21x8 T/Y PRF x PRF x PSM G</t>
  </si>
  <si>
    <t>24x4 T/Y PRF x PRF x PSM G</t>
  </si>
  <si>
    <t>24x6 T/Y PRF x PRF x PSM G</t>
  </si>
  <si>
    <t>24x8 T/Y PRF x PRF x PSM G</t>
  </si>
  <si>
    <t>27x4 T/Y PRF x PRF x PSM G</t>
  </si>
  <si>
    <t>27x6 T/Y PRF x PRF x PSM G</t>
  </si>
  <si>
    <t>27x8 T/Y PRF x PRF x PSM G</t>
  </si>
  <si>
    <t>30x4 T/Y PRF x PRF x PSM G</t>
  </si>
  <si>
    <t>30x6 T/Y PRF x PRF x PSM G</t>
  </si>
  <si>
    <t>30x8 T/Y PRF x PRF x PSM G</t>
  </si>
  <si>
    <t>36x4 T/Y PRF x PRF x PSM G</t>
  </si>
  <si>
    <t>36x6 T/Y PRF x PRF x PSM G</t>
  </si>
  <si>
    <t>36x8 T/Y PRF x PRF x PSM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</si>
</sst>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5" fontId="0" fillId="0" borderId="0" xfId="0" applyNumberFormat="1"/>
    <xf numFmtId="44" fontId="0" fillId="0" borderId="0" xfId="1" applyFont="1"/>
    <xf numFmtId="0" fontId="16" fillId="0" borderId="0" xfId="0" applyFont="1"/>
    <xf numFmtId="44" fontId="16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8"/>
  <sheetViews>
    <sheetView tabSelected="1" topLeftCell="A757" workbookViewId="0">
      <selection activeCell="O761" sqref="O761"/>
    </sheetView>
  </sheetViews>
  <sheetFormatPr defaultRowHeight="14.4" x14ac:dyDescent="0.3"/>
  <cols>
    <col min="1" max="1" width="13.33203125" bestFit="1" customWidth="1"/>
    <col min="2" max="2" width="13.5546875" bestFit="1" customWidth="1"/>
    <col min="3" max="3" width="27.44140625" bestFit="1" customWidth="1"/>
    <col min="4" max="4" width="7.109375" bestFit="1" customWidth="1"/>
    <col min="5" max="5" width="13.109375" bestFit="1" customWidth="1"/>
    <col min="6" max="6" width="16.21875" bestFit="1" customWidth="1"/>
    <col min="7" max="7" width="29.5546875" bestFit="1" customWidth="1"/>
    <col min="8" max="8" width="11.33203125" style="2" bestFit="1" customWidth="1"/>
    <col min="9" max="9" width="4.6640625" bestFit="1" customWidth="1"/>
    <col min="10" max="10" width="9" bestFit="1" customWidth="1"/>
    <col min="11" max="11" width="12.88671875" bestFit="1" customWidth="1"/>
    <col min="12" max="12" width="12.77734375" bestFit="1" customWidth="1"/>
    <col min="13" max="13" width="10.109375" bestFit="1" customWidth="1"/>
    <col min="14" max="14" width="9.6640625" bestFit="1" customWidth="1"/>
    <col min="15" max="15" width="26.109375" bestFit="1" customWidth="1"/>
    <col min="16" max="16" width="11.77734375" bestFit="1" customWidth="1"/>
  </cols>
  <sheetData>
    <row r="1" spans="1:16" s="3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3">
      <c r="A2" t="s">
        <v>16</v>
      </c>
      <c r="B2" t="s">
        <v>17</v>
      </c>
      <c r="C2" t="s">
        <v>18</v>
      </c>
      <c r="D2" t="str">
        <f>("246500")</f>
        <v>246500</v>
      </c>
      <c r="E2" t="str">
        <f>("622454658400")</f>
        <v>622454658400</v>
      </c>
      <c r="G2" t="s">
        <v>19</v>
      </c>
      <c r="H2" s="2">
        <v>114.1</v>
      </c>
      <c r="I2" t="s">
        <v>20</v>
      </c>
      <c r="J2" s="1">
        <v>43466</v>
      </c>
      <c r="K2">
        <v>1E-3</v>
      </c>
      <c r="L2">
        <v>2E-3</v>
      </c>
      <c r="N2" t="s">
        <v>21</v>
      </c>
    </row>
    <row r="3" spans="1:16" x14ac:dyDescent="0.3">
      <c r="A3" t="s">
        <v>16</v>
      </c>
      <c r="B3" t="s">
        <v>17</v>
      </c>
      <c r="C3" t="s">
        <v>18</v>
      </c>
      <c r="D3" t="str">
        <f>("246503")</f>
        <v>246503</v>
      </c>
      <c r="E3" t="str">
        <f>("622454658431")</f>
        <v>622454658431</v>
      </c>
      <c r="G3" t="s">
        <v>22</v>
      </c>
      <c r="H3" s="2">
        <v>253.32</v>
      </c>
      <c r="I3" t="s">
        <v>20</v>
      </c>
      <c r="J3" s="1">
        <v>43466</v>
      </c>
      <c r="K3">
        <v>1E-3</v>
      </c>
      <c r="L3">
        <v>2E-3</v>
      </c>
      <c r="N3" t="s">
        <v>21</v>
      </c>
    </row>
    <row r="4" spans="1:16" x14ac:dyDescent="0.3">
      <c r="A4" t="s">
        <v>16</v>
      </c>
      <c r="B4" t="s">
        <v>17</v>
      </c>
      <c r="C4" t="s">
        <v>18</v>
      </c>
      <c r="D4" t="str">
        <f>("246506")</f>
        <v>246506</v>
      </c>
      <c r="E4" t="str">
        <f>("622454658462")</f>
        <v>622454658462</v>
      </c>
      <c r="G4" t="s">
        <v>23</v>
      </c>
      <c r="H4" s="2">
        <v>368.08</v>
      </c>
      <c r="I4" t="s">
        <v>20</v>
      </c>
      <c r="J4" s="1">
        <v>43466</v>
      </c>
      <c r="K4">
        <v>1E-3</v>
      </c>
      <c r="L4">
        <v>2E-3</v>
      </c>
      <c r="N4" t="s">
        <v>21</v>
      </c>
    </row>
    <row r="5" spans="1:16" x14ac:dyDescent="0.3">
      <c r="A5" t="s">
        <v>16</v>
      </c>
      <c r="B5" t="s">
        <v>17</v>
      </c>
      <c r="C5" t="s">
        <v>18</v>
      </c>
      <c r="D5" t="str">
        <f>("246509")</f>
        <v>246509</v>
      </c>
      <c r="E5" t="str">
        <f>("622454658493")</f>
        <v>622454658493</v>
      </c>
      <c r="G5" t="s">
        <v>24</v>
      </c>
      <c r="H5" s="2">
        <v>761.62</v>
      </c>
      <c r="I5" t="s">
        <v>20</v>
      </c>
      <c r="J5" s="1">
        <v>43466</v>
      </c>
      <c r="K5">
        <v>1E-3</v>
      </c>
      <c r="L5">
        <v>2E-3</v>
      </c>
      <c r="N5" t="s">
        <v>21</v>
      </c>
    </row>
    <row r="6" spans="1:16" x14ac:dyDescent="0.3">
      <c r="A6" t="s">
        <v>16</v>
      </c>
      <c r="B6" t="s">
        <v>17</v>
      </c>
      <c r="C6" t="s">
        <v>18</v>
      </c>
      <c r="D6" t="str">
        <f>("246511")</f>
        <v>246511</v>
      </c>
      <c r="E6" t="str">
        <f>("622454658516")</f>
        <v>622454658516</v>
      </c>
      <c r="G6" t="s">
        <v>25</v>
      </c>
      <c r="H6" s="2">
        <v>1482.5</v>
      </c>
      <c r="I6" t="s">
        <v>20</v>
      </c>
      <c r="J6" s="1">
        <v>43466</v>
      </c>
      <c r="K6">
        <v>1E-3</v>
      </c>
      <c r="L6">
        <v>2E-3</v>
      </c>
      <c r="N6" t="s">
        <v>21</v>
      </c>
    </row>
    <row r="7" spans="1:16" x14ac:dyDescent="0.3">
      <c r="A7" t="s">
        <v>16</v>
      </c>
      <c r="B7" t="s">
        <v>17</v>
      </c>
      <c r="C7" t="s">
        <v>18</v>
      </c>
      <c r="D7" t="str">
        <f>("246513")</f>
        <v>246513</v>
      </c>
      <c r="E7" t="str">
        <f>("622454658530")</f>
        <v>622454658530</v>
      </c>
      <c r="G7" t="s">
        <v>26</v>
      </c>
      <c r="H7" s="2">
        <v>2526.5500000000002</v>
      </c>
      <c r="I7" t="s">
        <v>20</v>
      </c>
      <c r="J7" s="1">
        <v>43466</v>
      </c>
      <c r="K7">
        <v>1E-3</v>
      </c>
      <c r="L7">
        <v>2E-3</v>
      </c>
      <c r="N7" t="s">
        <v>21</v>
      </c>
    </row>
    <row r="8" spans="1:16" x14ac:dyDescent="0.3">
      <c r="A8" t="s">
        <v>16</v>
      </c>
      <c r="B8" t="s">
        <v>17</v>
      </c>
      <c r="C8" t="s">
        <v>18</v>
      </c>
      <c r="D8" t="str">
        <f>("246515")</f>
        <v>246515</v>
      </c>
      <c r="E8" t="str">
        <f>("622454658554")</f>
        <v>622454658554</v>
      </c>
      <c r="G8" t="s">
        <v>27</v>
      </c>
      <c r="H8" s="2">
        <v>3680.61</v>
      </c>
      <c r="I8" t="s">
        <v>20</v>
      </c>
      <c r="J8" s="1">
        <v>43466</v>
      </c>
      <c r="K8">
        <v>1E-3</v>
      </c>
      <c r="L8">
        <v>2E-3</v>
      </c>
      <c r="N8" t="s">
        <v>21</v>
      </c>
    </row>
    <row r="9" spans="1:16" x14ac:dyDescent="0.3">
      <c r="A9" t="s">
        <v>16</v>
      </c>
      <c r="B9" t="s">
        <v>17</v>
      </c>
      <c r="C9" t="s">
        <v>18</v>
      </c>
      <c r="D9" t="str">
        <f>("246518")</f>
        <v>246518</v>
      </c>
      <c r="E9" t="str">
        <f>("622454658585")</f>
        <v>622454658585</v>
      </c>
      <c r="G9" t="s">
        <v>28</v>
      </c>
      <c r="H9" s="2">
        <v>4150.66</v>
      </c>
      <c r="I9" t="s">
        <v>20</v>
      </c>
      <c r="J9" s="1">
        <v>43466</v>
      </c>
      <c r="K9">
        <v>1E-3</v>
      </c>
      <c r="L9">
        <v>2E-3</v>
      </c>
      <c r="N9" t="s">
        <v>21</v>
      </c>
    </row>
    <row r="10" spans="1:16" x14ac:dyDescent="0.3">
      <c r="A10" t="s">
        <v>16</v>
      </c>
      <c r="B10" t="s">
        <v>17</v>
      </c>
      <c r="C10" t="s">
        <v>18</v>
      </c>
      <c r="D10" t="str">
        <f>("246520")</f>
        <v>246520</v>
      </c>
      <c r="E10" t="str">
        <f>("622454658608")</f>
        <v>622454658608</v>
      </c>
      <c r="G10" t="s">
        <v>29</v>
      </c>
      <c r="H10" s="2">
        <v>5333.8</v>
      </c>
      <c r="I10" t="s">
        <v>20</v>
      </c>
      <c r="J10" s="1">
        <v>43466</v>
      </c>
      <c r="K10">
        <v>64.837999999999994</v>
      </c>
      <c r="L10">
        <v>142.94300000000001</v>
      </c>
      <c r="N10" t="s">
        <v>21</v>
      </c>
    </row>
    <row r="11" spans="1:16" x14ac:dyDescent="0.3">
      <c r="A11" t="s">
        <v>16</v>
      </c>
      <c r="B11" t="s">
        <v>17</v>
      </c>
      <c r="C11" t="s">
        <v>18</v>
      </c>
      <c r="D11" t="str">
        <f>("246522")</f>
        <v>246522</v>
      </c>
      <c r="E11" t="str">
        <f>("622454658622")</f>
        <v>622454658622</v>
      </c>
      <c r="G11" t="s">
        <v>30</v>
      </c>
      <c r="H11" s="2">
        <v>6692.25</v>
      </c>
      <c r="I11" t="s">
        <v>20</v>
      </c>
      <c r="J11" s="1">
        <v>43466</v>
      </c>
      <c r="K11">
        <v>1E-3</v>
      </c>
      <c r="L11">
        <v>2E-3</v>
      </c>
      <c r="N11" t="s">
        <v>21</v>
      </c>
    </row>
    <row r="12" spans="1:16" x14ac:dyDescent="0.3">
      <c r="A12" t="s">
        <v>16</v>
      </c>
      <c r="B12" t="s">
        <v>17</v>
      </c>
      <c r="C12" t="s">
        <v>18</v>
      </c>
      <c r="D12" t="str">
        <f>("246501")</f>
        <v>246501</v>
      </c>
      <c r="E12" t="str">
        <f>("622454658417")</f>
        <v>622454658417</v>
      </c>
      <c r="G12" t="s">
        <v>31</v>
      </c>
      <c r="H12" s="2">
        <v>114.14</v>
      </c>
      <c r="I12" t="s">
        <v>20</v>
      </c>
      <c r="J12" s="1">
        <v>43466</v>
      </c>
      <c r="K12">
        <v>2.5979999999999999</v>
      </c>
      <c r="L12">
        <v>5.7279999999999998</v>
      </c>
      <c r="N12" t="s">
        <v>21</v>
      </c>
    </row>
    <row r="13" spans="1:16" x14ac:dyDescent="0.3">
      <c r="A13" t="s">
        <v>16</v>
      </c>
      <c r="B13" t="s">
        <v>17</v>
      </c>
      <c r="C13" t="s">
        <v>18</v>
      </c>
      <c r="D13" t="str">
        <f>("246504")</f>
        <v>246504</v>
      </c>
      <c r="E13" t="str">
        <f>("622454658448")</f>
        <v>622454658448</v>
      </c>
      <c r="G13" t="s">
        <v>32</v>
      </c>
      <c r="H13" s="2">
        <v>254.78</v>
      </c>
      <c r="I13" t="s">
        <v>20</v>
      </c>
      <c r="J13" s="1">
        <v>43466</v>
      </c>
      <c r="K13">
        <v>1E-3</v>
      </c>
      <c r="L13">
        <v>2E-3</v>
      </c>
      <c r="N13" t="s">
        <v>21</v>
      </c>
    </row>
    <row r="14" spans="1:16" x14ac:dyDescent="0.3">
      <c r="A14" t="s">
        <v>16</v>
      </c>
      <c r="B14" t="s">
        <v>17</v>
      </c>
      <c r="C14" t="s">
        <v>18</v>
      </c>
      <c r="D14" t="str">
        <f>("246507")</f>
        <v>246507</v>
      </c>
      <c r="E14" t="str">
        <f>("622454658479")</f>
        <v>622454658479</v>
      </c>
      <c r="G14" t="s">
        <v>33</v>
      </c>
      <c r="H14" s="2">
        <v>370.53</v>
      </c>
      <c r="I14" t="s">
        <v>20</v>
      </c>
      <c r="J14" s="1">
        <v>43466</v>
      </c>
      <c r="K14">
        <v>1E-3</v>
      </c>
      <c r="L14">
        <v>2E-3</v>
      </c>
      <c r="N14" t="s">
        <v>21</v>
      </c>
    </row>
    <row r="15" spans="1:16" x14ac:dyDescent="0.3">
      <c r="A15" t="s">
        <v>16</v>
      </c>
      <c r="B15" t="s">
        <v>17</v>
      </c>
      <c r="C15" t="s">
        <v>18</v>
      </c>
      <c r="D15" t="str">
        <f>("246525")</f>
        <v>246525</v>
      </c>
      <c r="E15" t="str">
        <f>("622454658653")</f>
        <v>622454658653</v>
      </c>
      <c r="G15" t="s">
        <v>34</v>
      </c>
      <c r="H15" s="2">
        <v>766.88</v>
      </c>
      <c r="I15" t="s">
        <v>20</v>
      </c>
      <c r="J15" s="1">
        <v>43466</v>
      </c>
      <c r="K15">
        <v>1E-3</v>
      </c>
      <c r="L15">
        <v>2E-3</v>
      </c>
      <c r="N15" t="s">
        <v>21</v>
      </c>
    </row>
    <row r="16" spans="1:16" x14ac:dyDescent="0.3">
      <c r="A16" t="s">
        <v>16</v>
      </c>
      <c r="B16" t="s">
        <v>17</v>
      </c>
      <c r="C16" t="s">
        <v>18</v>
      </c>
      <c r="D16" t="str">
        <f>("246524")</f>
        <v>246524</v>
      </c>
      <c r="E16" t="str">
        <f>("622454658646")</f>
        <v>622454658646</v>
      </c>
      <c r="G16" t="s">
        <v>35</v>
      </c>
      <c r="H16" s="2">
        <v>1493.49</v>
      </c>
      <c r="I16" t="s">
        <v>20</v>
      </c>
      <c r="J16" s="1">
        <v>43466</v>
      </c>
      <c r="K16">
        <v>1E-3</v>
      </c>
      <c r="L16">
        <v>2E-3</v>
      </c>
      <c r="N16" t="s">
        <v>21</v>
      </c>
    </row>
    <row r="17" spans="1:14" x14ac:dyDescent="0.3">
      <c r="A17" t="s">
        <v>16</v>
      </c>
      <c r="B17" t="s">
        <v>17</v>
      </c>
      <c r="C17" t="s">
        <v>18</v>
      </c>
      <c r="D17" t="str">
        <f>("246526")</f>
        <v>246526</v>
      </c>
      <c r="E17" t="str">
        <f>("622454658660")</f>
        <v>622454658660</v>
      </c>
      <c r="G17" t="s">
        <v>36</v>
      </c>
      <c r="H17" s="2">
        <v>2544.23</v>
      </c>
      <c r="I17" t="s">
        <v>20</v>
      </c>
      <c r="J17" s="1">
        <v>43466</v>
      </c>
      <c r="K17">
        <v>1E-3</v>
      </c>
      <c r="L17">
        <v>2E-3</v>
      </c>
      <c r="N17" t="s">
        <v>21</v>
      </c>
    </row>
    <row r="18" spans="1:14" x14ac:dyDescent="0.3">
      <c r="A18" t="s">
        <v>16</v>
      </c>
      <c r="B18" t="s">
        <v>17</v>
      </c>
      <c r="C18" t="s">
        <v>18</v>
      </c>
      <c r="D18" t="str">
        <f>("246516")</f>
        <v>246516</v>
      </c>
      <c r="E18" t="str">
        <f>("622454658561")</f>
        <v>622454658561</v>
      </c>
      <c r="G18" t="s">
        <v>37</v>
      </c>
      <c r="H18" s="2">
        <v>3699.59</v>
      </c>
      <c r="I18" t="s">
        <v>20</v>
      </c>
      <c r="J18" s="1">
        <v>43466</v>
      </c>
      <c r="K18">
        <v>1E-3</v>
      </c>
      <c r="L18">
        <v>2E-3</v>
      </c>
      <c r="N18" t="s">
        <v>21</v>
      </c>
    </row>
    <row r="19" spans="1:14" x14ac:dyDescent="0.3">
      <c r="A19" t="s">
        <v>16</v>
      </c>
      <c r="B19" t="s">
        <v>17</v>
      </c>
      <c r="C19" t="s">
        <v>18</v>
      </c>
      <c r="D19" t="str">
        <f>("246502")</f>
        <v>246502</v>
      </c>
      <c r="E19" t="str">
        <f>("622454658424")</f>
        <v>622454658424</v>
      </c>
      <c r="G19" t="s">
        <v>38</v>
      </c>
      <c r="H19" s="2">
        <v>130.69</v>
      </c>
      <c r="I19" t="s">
        <v>20</v>
      </c>
      <c r="J19" s="1">
        <v>43466</v>
      </c>
      <c r="K19">
        <v>1E-3</v>
      </c>
      <c r="L19">
        <v>2E-3</v>
      </c>
      <c r="N19" t="s">
        <v>21</v>
      </c>
    </row>
    <row r="20" spans="1:14" x14ac:dyDescent="0.3">
      <c r="A20" t="s">
        <v>16</v>
      </c>
      <c r="B20" t="s">
        <v>17</v>
      </c>
      <c r="C20" t="s">
        <v>18</v>
      </c>
      <c r="D20" t="str">
        <f>("246505")</f>
        <v>246505</v>
      </c>
      <c r="E20" t="str">
        <f>("622454658455")</f>
        <v>622454658455</v>
      </c>
      <c r="G20" t="s">
        <v>39</v>
      </c>
      <c r="H20" s="2">
        <v>283.05</v>
      </c>
      <c r="I20" t="s">
        <v>20</v>
      </c>
      <c r="J20" s="1">
        <v>43466</v>
      </c>
      <c r="K20">
        <v>1E-3</v>
      </c>
      <c r="L20">
        <v>2E-3</v>
      </c>
      <c r="N20" t="s">
        <v>21</v>
      </c>
    </row>
    <row r="21" spans="1:14" x14ac:dyDescent="0.3">
      <c r="A21" t="s">
        <v>16</v>
      </c>
      <c r="B21" t="s">
        <v>17</v>
      </c>
      <c r="C21" t="s">
        <v>18</v>
      </c>
      <c r="D21" t="str">
        <f>("246508")</f>
        <v>246508</v>
      </c>
      <c r="E21" t="str">
        <f>("622454658486")</f>
        <v>622454658486</v>
      </c>
      <c r="G21" t="s">
        <v>40</v>
      </c>
      <c r="H21" s="2">
        <v>403.15</v>
      </c>
      <c r="I21" t="s">
        <v>20</v>
      </c>
      <c r="J21" s="1">
        <v>43466</v>
      </c>
      <c r="K21">
        <v>1E-3</v>
      </c>
      <c r="L21">
        <v>2E-3</v>
      </c>
      <c r="N21" t="s">
        <v>21</v>
      </c>
    </row>
    <row r="22" spans="1:14" x14ac:dyDescent="0.3">
      <c r="A22" t="s">
        <v>16</v>
      </c>
      <c r="B22" t="s">
        <v>17</v>
      </c>
      <c r="C22" t="s">
        <v>18</v>
      </c>
      <c r="D22" t="str">
        <f>("246510")</f>
        <v>246510</v>
      </c>
      <c r="E22" t="str">
        <f>("622454658509")</f>
        <v>622454658509</v>
      </c>
      <c r="G22" t="s">
        <v>41</v>
      </c>
      <c r="H22" s="2">
        <v>830.5</v>
      </c>
      <c r="I22" t="s">
        <v>20</v>
      </c>
      <c r="J22" s="1">
        <v>43466</v>
      </c>
      <c r="K22">
        <v>1E-3</v>
      </c>
      <c r="L22">
        <v>2E-3</v>
      </c>
      <c r="N22" t="s">
        <v>21</v>
      </c>
    </row>
    <row r="23" spans="1:14" x14ac:dyDescent="0.3">
      <c r="A23" t="s">
        <v>16</v>
      </c>
      <c r="B23" t="s">
        <v>17</v>
      </c>
      <c r="C23" t="s">
        <v>18</v>
      </c>
      <c r="D23" t="str">
        <f>("246512")</f>
        <v>246512</v>
      </c>
      <c r="E23" t="str">
        <f>("622454658523")</f>
        <v>622454658523</v>
      </c>
      <c r="G23" t="s">
        <v>42</v>
      </c>
      <c r="H23" s="2">
        <v>1579.99</v>
      </c>
      <c r="I23" t="s">
        <v>20</v>
      </c>
      <c r="J23" s="1">
        <v>43466</v>
      </c>
      <c r="K23">
        <v>1E-3</v>
      </c>
      <c r="L23">
        <v>2E-3</v>
      </c>
      <c r="N23" t="s">
        <v>21</v>
      </c>
    </row>
    <row r="24" spans="1:14" x14ac:dyDescent="0.3">
      <c r="A24" t="s">
        <v>16</v>
      </c>
      <c r="B24" t="s">
        <v>17</v>
      </c>
      <c r="C24" t="s">
        <v>18</v>
      </c>
      <c r="D24" t="str">
        <f>("246514")</f>
        <v>246514</v>
      </c>
      <c r="E24" t="str">
        <f>("622454658547")</f>
        <v>622454658547</v>
      </c>
      <c r="G24" t="s">
        <v>43</v>
      </c>
      <c r="H24" s="2">
        <v>2720.19</v>
      </c>
      <c r="I24" t="s">
        <v>20</v>
      </c>
      <c r="J24" s="1">
        <v>43466</v>
      </c>
      <c r="K24">
        <v>1E-3</v>
      </c>
      <c r="L24">
        <v>2E-3</v>
      </c>
      <c r="N24" t="s">
        <v>21</v>
      </c>
    </row>
    <row r="25" spans="1:14" x14ac:dyDescent="0.3">
      <c r="A25" t="s">
        <v>16</v>
      </c>
      <c r="B25" t="s">
        <v>17</v>
      </c>
      <c r="C25" t="s">
        <v>18</v>
      </c>
      <c r="D25" t="str">
        <f>("246517")</f>
        <v>246517</v>
      </c>
      <c r="E25" t="str">
        <f>("622454658578")</f>
        <v>622454658578</v>
      </c>
      <c r="G25" t="s">
        <v>44</v>
      </c>
      <c r="H25" s="2">
        <v>3928.75</v>
      </c>
      <c r="I25" t="s">
        <v>20</v>
      </c>
      <c r="J25" s="1">
        <v>43466</v>
      </c>
      <c r="K25">
        <v>1E-3</v>
      </c>
      <c r="L25">
        <v>2E-3</v>
      </c>
      <c r="N25" t="s">
        <v>21</v>
      </c>
    </row>
    <row r="26" spans="1:14" x14ac:dyDescent="0.3">
      <c r="A26" t="s">
        <v>16</v>
      </c>
      <c r="B26" t="s">
        <v>17</v>
      </c>
      <c r="C26" t="s">
        <v>18</v>
      </c>
      <c r="D26" t="str">
        <f>("246519")</f>
        <v>246519</v>
      </c>
      <c r="E26" t="str">
        <f>("622454658592")</f>
        <v>622454658592</v>
      </c>
      <c r="G26" t="s">
        <v>45</v>
      </c>
      <c r="H26" s="2">
        <v>4526.1000000000004</v>
      </c>
      <c r="I26" t="s">
        <v>20</v>
      </c>
      <c r="J26" s="1">
        <v>43466</v>
      </c>
      <c r="K26">
        <v>1E-3</v>
      </c>
      <c r="L26">
        <v>2E-3</v>
      </c>
      <c r="N26" t="s">
        <v>21</v>
      </c>
    </row>
    <row r="27" spans="1:14" x14ac:dyDescent="0.3">
      <c r="A27" t="s">
        <v>16</v>
      </c>
      <c r="B27" t="s">
        <v>17</v>
      </c>
      <c r="C27" t="s">
        <v>18</v>
      </c>
      <c r="D27" t="str">
        <f>("246521")</f>
        <v>246521</v>
      </c>
      <c r="E27" t="str">
        <f>("622454658615")</f>
        <v>622454658615</v>
      </c>
      <c r="G27" t="s">
        <v>46</v>
      </c>
      <c r="H27" s="2">
        <v>6052.2</v>
      </c>
      <c r="I27" t="s">
        <v>20</v>
      </c>
      <c r="J27" s="1">
        <v>43466</v>
      </c>
      <c r="K27">
        <v>1E-3</v>
      </c>
      <c r="L27">
        <v>2E-3</v>
      </c>
      <c r="N27" t="s">
        <v>21</v>
      </c>
    </row>
    <row r="28" spans="1:14" x14ac:dyDescent="0.3">
      <c r="A28" t="s">
        <v>16</v>
      </c>
      <c r="B28" t="s">
        <v>17</v>
      </c>
      <c r="C28" t="s">
        <v>18</v>
      </c>
      <c r="D28" t="str">
        <f>("246523")</f>
        <v>246523</v>
      </c>
      <c r="E28" t="str">
        <f>("622454658639")</f>
        <v>622454658639</v>
      </c>
      <c r="G28" t="s">
        <v>47</v>
      </c>
      <c r="H28" s="2">
        <v>7762.11</v>
      </c>
      <c r="I28" t="s">
        <v>20</v>
      </c>
      <c r="J28" s="1">
        <v>43466</v>
      </c>
      <c r="K28">
        <v>1E-3</v>
      </c>
      <c r="L28">
        <v>2E-3</v>
      </c>
      <c r="N28" t="s">
        <v>21</v>
      </c>
    </row>
    <row r="29" spans="1:14" x14ac:dyDescent="0.3">
      <c r="A29" t="s">
        <v>16</v>
      </c>
      <c r="B29" t="s">
        <v>17</v>
      </c>
      <c r="C29" t="s">
        <v>18</v>
      </c>
      <c r="D29" t="str">
        <f>("246527")</f>
        <v>246527</v>
      </c>
      <c r="E29" t="str">
        <f>("622454658677")</f>
        <v>622454658677</v>
      </c>
      <c r="G29" t="s">
        <v>48</v>
      </c>
      <c r="H29" s="2">
        <v>114.1</v>
      </c>
      <c r="I29" t="s">
        <v>20</v>
      </c>
      <c r="J29" s="1">
        <v>43466</v>
      </c>
      <c r="K29">
        <v>2.2410000000000001</v>
      </c>
      <c r="L29">
        <v>4.9409999999999998</v>
      </c>
      <c r="N29" t="s">
        <v>21</v>
      </c>
    </row>
    <row r="30" spans="1:14" x14ac:dyDescent="0.3">
      <c r="A30" t="s">
        <v>16</v>
      </c>
      <c r="B30" t="s">
        <v>17</v>
      </c>
      <c r="C30" t="s">
        <v>18</v>
      </c>
      <c r="D30" t="str">
        <f>("246528")</f>
        <v>246528</v>
      </c>
      <c r="E30" t="str">
        <f>("622454658684")</f>
        <v>622454658684</v>
      </c>
      <c r="G30" t="s">
        <v>49</v>
      </c>
      <c r="H30" s="2">
        <v>253.32</v>
      </c>
      <c r="I30" t="s">
        <v>20</v>
      </c>
      <c r="J30" s="1">
        <v>43466</v>
      </c>
      <c r="K30">
        <v>1E-3</v>
      </c>
      <c r="L30">
        <v>2E-3</v>
      </c>
      <c r="N30" t="s">
        <v>21</v>
      </c>
    </row>
    <row r="31" spans="1:14" x14ac:dyDescent="0.3">
      <c r="A31" t="s">
        <v>16</v>
      </c>
      <c r="B31" t="s">
        <v>17</v>
      </c>
      <c r="C31" t="s">
        <v>18</v>
      </c>
      <c r="D31" t="str">
        <f>("246529")</f>
        <v>246529</v>
      </c>
      <c r="E31" t="str">
        <f>("622454658691")</f>
        <v>622454658691</v>
      </c>
      <c r="G31" t="s">
        <v>50</v>
      </c>
      <c r="H31" s="2">
        <v>368.08</v>
      </c>
      <c r="I31" t="s">
        <v>20</v>
      </c>
      <c r="J31" s="1">
        <v>43466</v>
      </c>
      <c r="K31">
        <v>6.8150000000000004</v>
      </c>
      <c r="L31">
        <v>15.023999999999999</v>
      </c>
      <c r="N31" t="s">
        <v>21</v>
      </c>
    </row>
    <row r="32" spans="1:14" x14ac:dyDescent="0.3">
      <c r="A32" t="s">
        <v>16</v>
      </c>
      <c r="B32" t="s">
        <v>17</v>
      </c>
      <c r="C32" t="s">
        <v>18</v>
      </c>
      <c r="D32" t="str">
        <f>("246530")</f>
        <v>246530</v>
      </c>
      <c r="E32" t="str">
        <f>("622454658707")</f>
        <v>622454658707</v>
      </c>
      <c r="G32" t="s">
        <v>51</v>
      </c>
      <c r="H32" s="2">
        <v>761.62</v>
      </c>
      <c r="I32" t="s">
        <v>20</v>
      </c>
      <c r="J32" s="1">
        <v>43466</v>
      </c>
      <c r="K32">
        <v>1E-3</v>
      </c>
      <c r="L32">
        <v>2E-3</v>
      </c>
      <c r="N32" t="s">
        <v>21</v>
      </c>
    </row>
    <row r="33" spans="1:14" x14ac:dyDescent="0.3">
      <c r="A33" t="s">
        <v>16</v>
      </c>
      <c r="B33" t="s">
        <v>17</v>
      </c>
      <c r="C33" t="s">
        <v>18</v>
      </c>
      <c r="D33" t="str">
        <f>("246531")</f>
        <v>246531</v>
      </c>
      <c r="E33" t="str">
        <f>("622454658714")</f>
        <v>622454658714</v>
      </c>
      <c r="G33" t="s">
        <v>52</v>
      </c>
      <c r="H33" s="2">
        <v>1482.5</v>
      </c>
      <c r="I33" t="s">
        <v>20</v>
      </c>
      <c r="J33" s="1">
        <v>43466</v>
      </c>
      <c r="K33">
        <v>1E-3</v>
      </c>
      <c r="L33">
        <v>2E-3</v>
      </c>
      <c r="N33" t="s">
        <v>21</v>
      </c>
    </row>
    <row r="34" spans="1:14" x14ac:dyDescent="0.3">
      <c r="A34" t="s">
        <v>16</v>
      </c>
      <c r="B34" t="s">
        <v>17</v>
      </c>
      <c r="C34" t="s">
        <v>18</v>
      </c>
      <c r="D34" t="str">
        <f>("246532")</f>
        <v>246532</v>
      </c>
      <c r="E34" t="str">
        <f>("622454658721")</f>
        <v>622454658721</v>
      </c>
      <c r="G34" t="s">
        <v>53</v>
      </c>
      <c r="H34" s="2">
        <v>2544.23</v>
      </c>
      <c r="I34" t="s">
        <v>20</v>
      </c>
      <c r="J34" s="1">
        <v>43466</v>
      </c>
      <c r="K34">
        <v>1E-3</v>
      </c>
      <c r="L34">
        <v>2E-3</v>
      </c>
      <c r="N34" t="s">
        <v>21</v>
      </c>
    </row>
    <row r="35" spans="1:14" x14ac:dyDescent="0.3">
      <c r="A35" t="s">
        <v>16</v>
      </c>
      <c r="B35" t="s">
        <v>17</v>
      </c>
      <c r="C35" t="s">
        <v>18</v>
      </c>
      <c r="D35" t="str">
        <f>("246533")</f>
        <v>246533</v>
      </c>
      <c r="E35" t="str">
        <f>("622454658738")</f>
        <v>622454658738</v>
      </c>
      <c r="G35" t="s">
        <v>54</v>
      </c>
      <c r="H35" s="2">
        <v>3699.59</v>
      </c>
      <c r="I35" t="s">
        <v>20</v>
      </c>
      <c r="J35" s="1">
        <v>43466</v>
      </c>
      <c r="K35">
        <v>1E-3</v>
      </c>
      <c r="L35">
        <v>2E-3</v>
      </c>
      <c r="N35" t="s">
        <v>21</v>
      </c>
    </row>
    <row r="36" spans="1:14" x14ac:dyDescent="0.3">
      <c r="A36" t="s">
        <v>16</v>
      </c>
      <c r="B36" t="s">
        <v>17</v>
      </c>
      <c r="C36" t="s">
        <v>18</v>
      </c>
      <c r="D36" t="str">
        <f>("246534")</f>
        <v>246534</v>
      </c>
      <c r="E36" t="str">
        <f>("622454658745")</f>
        <v>622454658745</v>
      </c>
      <c r="G36" t="s">
        <v>55</v>
      </c>
      <c r="H36" s="2">
        <v>4184.04</v>
      </c>
      <c r="I36" t="s">
        <v>20</v>
      </c>
      <c r="J36" s="1">
        <v>43466</v>
      </c>
      <c r="K36">
        <v>1E-3</v>
      </c>
      <c r="L36">
        <v>2E-3</v>
      </c>
      <c r="N36" t="s">
        <v>21</v>
      </c>
    </row>
    <row r="37" spans="1:14" x14ac:dyDescent="0.3">
      <c r="A37" t="s">
        <v>16</v>
      </c>
      <c r="B37" t="s">
        <v>17</v>
      </c>
      <c r="C37" t="s">
        <v>18</v>
      </c>
      <c r="D37" t="str">
        <f>("246535")</f>
        <v>246535</v>
      </c>
      <c r="E37" t="str">
        <f>("622454658752")</f>
        <v>622454658752</v>
      </c>
      <c r="G37" t="s">
        <v>56</v>
      </c>
      <c r="H37" s="2">
        <v>5375.42</v>
      </c>
      <c r="I37" t="s">
        <v>20</v>
      </c>
      <c r="J37" s="1">
        <v>43466</v>
      </c>
      <c r="K37">
        <v>1E-3</v>
      </c>
      <c r="L37">
        <v>2E-3</v>
      </c>
      <c r="N37" t="s">
        <v>21</v>
      </c>
    </row>
    <row r="38" spans="1:14" x14ac:dyDescent="0.3">
      <c r="A38" t="s">
        <v>16</v>
      </c>
      <c r="B38" t="s">
        <v>17</v>
      </c>
      <c r="C38" t="s">
        <v>18</v>
      </c>
      <c r="D38" t="str">
        <f>("246536")</f>
        <v>246536</v>
      </c>
      <c r="E38" t="str">
        <f>("622454658769")</f>
        <v>622454658769</v>
      </c>
      <c r="G38" t="s">
        <v>57</v>
      </c>
      <c r="H38" s="2">
        <v>6746.95</v>
      </c>
      <c r="I38" t="s">
        <v>20</v>
      </c>
      <c r="J38" s="1">
        <v>43466</v>
      </c>
      <c r="K38">
        <v>1E-3</v>
      </c>
      <c r="L38">
        <v>2E-3</v>
      </c>
      <c r="N38" t="s">
        <v>21</v>
      </c>
    </row>
    <row r="39" spans="1:14" x14ac:dyDescent="0.3">
      <c r="A39" t="s">
        <v>16</v>
      </c>
      <c r="B39" t="s">
        <v>17</v>
      </c>
      <c r="C39" t="s">
        <v>18</v>
      </c>
      <c r="D39" t="str">
        <f>("246543")</f>
        <v>246543</v>
      </c>
      <c r="E39" t="str">
        <f>("622454658837")</f>
        <v>622454658837</v>
      </c>
      <c r="G39" t="s">
        <v>58</v>
      </c>
      <c r="H39" s="2">
        <v>149.4</v>
      </c>
      <c r="I39" t="s">
        <v>20</v>
      </c>
      <c r="J39" s="1">
        <v>43466</v>
      </c>
      <c r="K39">
        <v>1E-3</v>
      </c>
      <c r="L39">
        <v>2E-3</v>
      </c>
      <c r="N39" t="s">
        <v>21</v>
      </c>
    </row>
    <row r="40" spans="1:14" x14ac:dyDescent="0.3">
      <c r="A40" t="s">
        <v>16</v>
      </c>
      <c r="B40" t="s">
        <v>17</v>
      </c>
      <c r="C40" t="s">
        <v>18</v>
      </c>
      <c r="D40" t="str">
        <f>("246544")</f>
        <v>246544</v>
      </c>
      <c r="E40" t="str">
        <f>("622454658844")</f>
        <v>622454658844</v>
      </c>
      <c r="G40" t="s">
        <v>59</v>
      </c>
      <c r="H40" s="2">
        <v>156.86000000000001</v>
      </c>
      <c r="I40" t="s">
        <v>20</v>
      </c>
      <c r="J40" s="1">
        <v>43466</v>
      </c>
      <c r="K40">
        <v>1E-3</v>
      </c>
      <c r="L40">
        <v>2E-3</v>
      </c>
      <c r="N40" t="s">
        <v>21</v>
      </c>
    </row>
    <row r="41" spans="1:14" x14ac:dyDescent="0.3">
      <c r="A41" t="s">
        <v>16</v>
      </c>
      <c r="B41" t="s">
        <v>17</v>
      </c>
      <c r="C41" t="s">
        <v>18</v>
      </c>
      <c r="D41" t="str">
        <f>("246545")</f>
        <v>246545</v>
      </c>
      <c r="E41" t="str">
        <f>("622454658851")</f>
        <v>622454658851</v>
      </c>
      <c r="G41" t="s">
        <v>60</v>
      </c>
      <c r="H41" s="2">
        <v>343.79</v>
      </c>
      <c r="I41" t="s">
        <v>20</v>
      </c>
      <c r="J41" s="1">
        <v>43466</v>
      </c>
      <c r="K41">
        <v>1E-3</v>
      </c>
      <c r="L41">
        <v>2E-3</v>
      </c>
      <c r="N41" t="s">
        <v>21</v>
      </c>
    </row>
    <row r="42" spans="1:14" x14ac:dyDescent="0.3">
      <c r="A42" t="s">
        <v>16</v>
      </c>
      <c r="B42" t="s">
        <v>17</v>
      </c>
      <c r="C42" t="s">
        <v>18</v>
      </c>
      <c r="D42" t="str">
        <f>("246546")</f>
        <v>246546</v>
      </c>
      <c r="E42" t="str">
        <f>("622454658868")</f>
        <v>622454658868</v>
      </c>
      <c r="G42" t="s">
        <v>61</v>
      </c>
      <c r="H42" s="2">
        <v>407.81</v>
      </c>
      <c r="I42" t="s">
        <v>20</v>
      </c>
      <c r="J42" s="1">
        <v>43466</v>
      </c>
      <c r="K42">
        <v>1E-3</v>
      </c>
      <c r="L42">
        <v>2E-3</v>
      </c>
      <c r="N42" t="s">
        <v>21</v>
      </c>
    </row>
    <row r="43" spans="1:14" x14ac:dyDescent="0.3">
      <c r="A43" t="s">
        <v>16</v>
      </c>
      <c r="B43" t="s">
        <v>17</v>
      </c>
      <c r="C43" t="s">
        <v>18</v>
      </c>
      <c r="D43" t="str">
        <f>("246547")</f>
        <v>246547</v>
      </c>
      <c r="E43" t="str">
        <f>("622454658875")</f>
        <v>622454658875</v>
      </c>
      <c r="G43" t="s">
        <v>62</v>
      </c>
      <c r="H43" s="2">
        <v>485.92</v>
      </c>
      <c r="I43" t="s">
        <v>20</v>
      </c>
      <c r="J43" s="1">
        <v>43466</v>
      </c>
      <c r="K43">
        <v>1E-3</v>
      </c>
      <c r="L43">
        <v>2E-3</v>
      </c>
      <c r="N43" t="s">
        <v>21</v>
      </c>
    </row>
    <row r="44" spans="1:14" x14ac:dyDescent="0.3">
      <c r="A44" t="s">
        <v>16</v>
      </c>
      <c r="B44" t="s">
        <v>17</v>
      </c>
      <c r="C44" t="s">
        <v>18</v>
      </c>
      <c r="D44" t="str">
        <f>("246548")</f>
        <v>246548</v>
      </c>
      <c r="E44" t="str">
        <f>("622454658882")</f>
        <v>622454658882</v>
      </c>
      <c r="G44" t="s">
        <v>63</v>
      </c>
      <c r="H44" s="2">
        <v>501.11</v>
      </c>
      <c r="I44" t="s">
        <v>20</v>
      </c>
      <c r="J44" s="1">
        <v>43466</v>
      </c>
      <c r="K44">
        <v>1E-3</v>
      </c>
      <c r="L44">
        <v>2E-3</v>
      </c>
      <c r="N44" t="s">
        <v>21</v>
      </c>
    </row>
    <row r="45" spans="1:14" x14ac:dyDescent="0.3">
      <c r="A45" t="s">
        <v>16</v>
      </c>
      <c r="B45" t="s">
        <v>17</v>
      </c>
      <c r="C45" t="s">
        <v>18</v>
      </c>
      <c r="D45" t="str">
        <f>("246549")</f>
        <v>246549</v>
      </c>
      <c r="E45" t="str">
        <f>("622454658899")</f>
        <v>622454658899</v>
      </c>
      <c r="G45" t="s">
        <v>64</v>
      </c>
      <c r="H45" s="2">
        <v>530.08000000000004</v>
      </c>
      <c r="I45" t="s">
        <v>20</v>
      </c>
      <c r="J45" s="1">
        <v>43466</v>
      </c>
      <c r="K45">
        <v>1E-3</v>
      </c>
      <c r="L45">
        <v>2E-3</v>
      </c>
      <c r="N45" t="s">
        <v>21</v>
      </c>
    </row>
    <row r="46" spans="1:14" x14ac:dyDescent="0.3">
      <c r="A46" t="s">
        <v>16</v>
      </c>
      <c r="B46" t="s">
        <v>17</v>
      </c>
      <c r="C46" t="s">
        <v>18</v>
      </c>
      <c r="D46" t="str">
        <f>("246550")</f>
        <v>246550</v>
      </c>
      <c r="E46" t="str">
        <f>("622454658905")</f>
        <v>622454658905</v>
      </c>
      <c r="G46" t="s">
        <v>65</v>
      </c>
      <c r="H46" s="2">
        <v>630.58000000000004</v>
      </c>
      <c r="I46" t="s">
        <v>20</v>
      </c>
      <c r="J46" s="1">
        <v>43466</v>
      </c>
      <c r="K46">
        <v>1E-3</v>
      </c>
      <c r="L46">
        <v>2E-3</v>
      </c>
      <c r="N46" t="s">
        <v>21</v>
      </c>
    </row>
    <row r="47" spans="1:14" x14ac:dyDescent="0.3">
      <c r="A47" t="s">
        <v>16</v>
      </c>
      <c r="B47" t="s">
        <v>17</v>
      </c>
      <c r="C47" t="s">
        <v>18</v>
      </c>
      <c r="D47" t="str">
        <f>("246551")</f>
        <v>246551</v>
      </c>
      <c r="E47" t="str">
        <f>("622454658912")</f>
        <v>622454658912</v>
      </c>
      <c r="G47" t="s">
        <v>66</v>
      </c>
      <c r="H47" s="2">
        <v>728.03</v>
      </c>
      <c r="I47" t="s">
        <v>20</v>
      </c>
      <c r="J47" s="1">
        <v>43466</v>
      </c>
      <c r="K47">
        <v>1E-3</v>
      </c>
      <c r="L47">
        <v>2E-3</v>
      </c>
      <c r="N47" t="s">
        <v>21</v>
      </c>
    </row>
    <row r="48" spans="1:14" x14ac:dyDescent="0.3">
      <c r="A48" t="s">
        <v>16</v>
      </c>
      <c r="B48" t="s">
        <v>17</v>
      </c>
      <c r="C48" t="s">
        <v>18</v>
      </c>
      <c r="D48" t="str">
        <f>("246552")</f>
        <v>246552</v>
      </c>
      <c r="E48" t="str">
        <f>("622454658929")</f>
        <v>622454658929</v>
      </c>
      <c r="G48" t="s">
        <v>67</v>
      </c>
      <c r="H48" s="2">
        <v>789.7</v>
      </c>
      <c r="I48" t="s">
        <v>20</v>
      </c>
      <c r="J48" s="1">
        <v>43466</v>
      </c>
      <c r="K48">
        <v>1E-3</v>
      </c>
      <c r="L48">
        <v>2E-3</v>
      </c>
      <c r="N48" t="s">
        <v>21</v>
      </c>
    </row>
    <row r="49" spans="1:14" x14ac:dyDescent="0.3">
      <c r="A49" t="s">
        <v>16</v>
      </c>
      <c r="B49" t="s">
        <v>17</v>
      </c>
      <c r="C49" t="s">
        <v>18</v>
      </c>
      <c r="D49" t="str">
        <f>("246553")</f>
        <v>246553</v>
      </c>
      <c r="E49" t="str">
        <f>("622454658936")</f>
        <v>622454658936</v>
      </c>
      <c r="G49" t="s">
        <v>68</v>
      </c>
      <c r="H49" s="2">
        <v>829.59</v>
      </c>
      <c r="I49" t="s">
        <v>20</v>
      </c>
      <c r="J49" s="1">
        <v>43466</v>
      </c>
      <c r="K49">
        <v>1E-3</v>
      </c>
      <c r="L49">
        <v>2E-3</v>
      </c>
      <c r="N49" t="s">
        <v>21</v>
      </c>
    </row>
    <row r="50" spans="1:14" x14ac:dyDescent="0.3">
      <c r="A50" t="s">
        <v>16</v>
      </c>
      <c r="B50" t="s">
        <v>17</v>
      </c>
      <c r="C50" t="s">
        <v>18</v>
      </c>
      <c r="D50" t="str">
        <f>("246554")</f>
        <v>246554</v>
      </c>
      <c r="E50" t="str">
        <f>("622454658943")</f>
        <v>622454658943</v>
      </c>
      <c r="G50" t="s">
        <v>69</v>
      </c>
      <c r="H50" s="2">
        <v>923.72</v>
      </c>
      <c r="I50" t="s">
        <v>20</v>
      </c>
      <c r="J50" s="1">
        <v>43466</v>
      </c>
      <c r="K50">
        <v>1E-3</v>
      </c>
      <c r="L50">
        <v>2E-3</v>
      </c>
      <c r="N50" t="s">
        <v>21</v>
      </c>
    </row>
    <row r="51" spans="1:14" x14ac:dyDescent="0.3">
      <c r="A51" t="s">
        <v>16</v>
      </c>
      <c r="B51" t="s">
        <v>17</v>
      </c>
      <c r="C51" t="s">
        <v>18</v>
      </c>
      <c r="D51" t="str">
        <f>("246555")</f>
        <v>246555</v>
      </c>
      <c r="E51" t="str">
        <f>("622454658950")</f>
        <v>622454658950</v>
      </c>
      <c r="G51" t="s">
        <v>70</v>
      </c>
      <c r="H51" s="2">
        <v>1017.68</v>
      </c>
      <c r="I51" t="s">
        <v>20</v>
      </c>
      <c r="J51" s="1">
        <v>43466</v>
      </c>
      <c r="K51">
        <v>1E-3</v>
      </c>
      <c r="L51">
        <v>2E-3</v>
      </c>
      <c r="N51" t="s">
        <v>21</v>
      </c>
    </row>
    <row r="52" spans="1:14" x14ac:dyDescent="0.3">
      <c r="A52" t="s">
        <v>16</v>
      </c>
      <c r="B52" t="s">
        <v>17</v>
      </c>
      <c r="C52" t="s">
        <v>18</v>
      </c>
      <c r="D52" t="str">
        <f>("246556")</f>
        <v>246556</v>
      </c>
      <c r="E52" t="str">
        <f>("622454658967")</f>
        <v>622454658967</v>
      </c>
      <c r="G52" t="s">
        <v>71</v>
      </c>
      <c r="H52" s="2">
        <v>1106.51</v>
      </c>
      <c r="I52" t="s">
        <v>20</v>
      </c>
      <c r="J52" s="1">
        <v>43466</v>
      </c>
      <c r="K52">
        <v>1E-3</v>
      </c>
      <c r="L52">
        <v>2E-3</v>
      </c>
      <c r="N52" t="s">
        <v>21</v>
      </c>
    </row>
    <row r="53" spans="1:14" x14ac:dyDescent="0.3">
      <c r="A53" t="s">
        <v>16</v>
      </c>
      <c r="B53" t="s">
        <v>17</v>
      </c>
      <c r="C53" t="s">
        <v>18</v>
      </c>
      <c r="D53" t="str">
        <f>("246537")</f>
        <v>246537</v>
      </c>
      <c r="E53" t="str">
        <f>("622454658776")</f>
        <v>622454658776</v>
      </c>
      <c r="G53" t="s">
        <v>72</v>
      </c>
      <c r="H53" s="2">
        <v>1038.58</v>
      </c>
      <c r="I53" t="s">
        <v>20</v>
      </c>
      <c r="J53" s="1">
        <v>43466</v>
      </c>
      <c r="K53">
        <v>1E-3</v>
      </c>
      <c r="L53">
        <v>2E-3</v>
      </c>
      <c r="N53" t="s">
        <v>21</v>
      </c>
    </row>
    <row r="54" spans="1:14" x14ac:dyDescent="0.3">
      <c r="A54" t="s">
        <v>16</v>
      </c>
      <c r="B54" t="s">
        <v>17</v>
      </c>
      <c r="C54" t="s">
        <v>18</v>
      </c>
      <c r="D54" t="str">
        <f>("246538")</f>
        <v>246538</v>
      </c>
      <c r="E54" t="str">
        <f>("622454658783")</f>
        <v>622454658783</v>
      </c>
      <c r="G54" t="s">
        <v>73</v>
      </c>
      <c r="H54" s="2">
        <v>1056.6099999999999</v>
      </c>
      <c r="I54" t="s">
        <v>20</v>
      </c>
      <c r="J54" s="1">
        <v>43466</v>
      </c>
      <c r="K54">
        <v>38.143000000000001</v>
      </c>
      <c r="L54">
        <v>84.090999999999994</v>
      </c>
      <c r="N54" t="s">
        <v>21</v>
      </c>
    </row>
    <row r="55" spans="1:14" x14ac:dyDescent="0.3">
      <c r="A55" t="s">
        <v>16</v>
      </c>
      <c r="B55" t="s">
        <v>17</v>
      </c>
      <c r="C55" t="s">
        <v>18</v>
      </c>
      <c r="D55" t="str">
        <f>("246539")</f>
        <v>246539</v>
      </c>
      <c r="E55" t="str">
        <f>("622454658790")</f>
        <v>622454658790</v>
      </c>
      <c r="G55" t="s">
        <v>74</v>
      </c>
      <c r="H55" s="2">
        <v>1100.8800000000001</v>
      </c>
      <c r="I55" t="s">
        <v>20</v>
      </c>
      <c r="J55" s="1">
        <v>43466</v>
      </c>
      <c r="K55">
        <v>1E-3</v>
      </c>
      <c r="L55">
        <v>2E-3</v>
      </c>
      <c r="N55" t="s">
        <v>21</v>
      </c>
    </row>
    <row r="56" spans="1:14" x14ac:dyDescent="0.3">
      <c r="A56" t="s">
        <v>16</v>
      </c>
      <c r="B56" t="s">
        <v>17</v>
      </c>
      <c r="C56" t="s">
        <v>18</v>
      </c>
      <c r="D56" t="str">
        <f>("246540")</f>
        <v>246540</v>
      </c>
      <c r="E56" t="str">
        <f>("622454658806")</f>
        <v>622454658806</v>
      </c>
      <c r="G56" t="s">
        <v>75</v>
      </c>
      <c r="H56" s="2">
        <v>1139.6099999999999</v>
      </c>
      <c r="I56" t="s">
        <v>20</v>
      </c>
      <c r="J56" s="1">
        <v>43466</v>
      </c>
      <c r="K56">
        <v>1E-3</v>
      </c>
      <c r="L56">
        <v>2E-3</v>
      </c>
      <c r="N56" t="s">
        <v>21</v>
      </c>
    </row>
    <row r="57" spans="1:14" x14ac:dyDescent="0.3">
      <c r="A57" t="s">
        <v>16</v>
      </c>
      <c r="B57" t="s">
        <v>17</v>
      </c>
      <c r="C57" t="s">
        <v>18</v>
      </c>
      <c r="D57" t="str">
        <f>("246541")</f>
        <v>246541</v>
      </c>
      <c r="E57" t="str">
        <f>("622454658813")</f>
        <v>622454658813</v>
      </c>
      <c r="G57" t="s">
        <v>76</v>
      </c>
      <c r="H57" s="2">
        <v>1163.9000000000001</v>
      </c>
      <c r="I57" t="s">
        <v>20</v>
      </c>
      <c r="J57" s="1">
        <v>43466</v>
      </c>
      <c r="K57">
        <v>1E-3</v>
      </c>
      <c r="L57">
        <v>2E-3</v>
      </c>
      <c r="N57" t="s">
        <v>21</v>
      </c>
    </row>
    <row r="58" spans="1:14" x14ac:dyDescent="0.3">
      <c r="A58" t="s">
        <v>16</v>
      </c>
      <c r="B58" t="s">
        <v>17</v>
      </c>
      <c r="C58" t="s">
        <v>18</v>
      </c>
      <c r="D58" t="str">
        <f>("246542")</f>
        <v>246542</v>
      </c>
      <c r="E58" t="str">
        <f>("622454658820")</f>
        <v>622454658820</v>
      </c>
      <c r="G58" t="s">
        <v>77</v>
      </c>
      <c r="H58" s="2">
        <v>1212.23</v>
      </c>
      <c r="I58" t="s">
        <v>20</v>
      </c>
      <c r="J58" s="1">
        <v>43466</v>
      </c>
      <c r="K58">
        <v>1E-3</v>
      </c>
      <c r="L58">
        <v>2E-3</v>
      </c>
      <c r="N58" t="s">
        <v>21</v>
      </c>
    </row>
    <row r="59" spans="1:14" x14ac:dyDescent="0.3">
      <c r="A59" t="s">
        <v>16</v>
      </c>
      <c r="B59" t="s">
        <v>17</v>
      </c>
      <c r="C59" t="s">
        <v>18</v>
      </c>
      <c r="D59" t="str">
        <f>("246557")</f>
        <v>246557</v>
      </c>
      <c r="E59" t="str">
        <f>("622454658974")</f>
        <v>622454658974</v>
      </c>
      <c r="G59" t="s">
        <v>78</v>
      </c>
      <c r="H59" s="2">
        <v>1498.12</v>
      </c>
      <c r="I59" t="s">
        <v>20</v>
      </c>
      <c r="J59" s="1">
        <v>43466</v>
      </c>
      <c r="K59">
        <v>1E-3</v>
      </c>
      <c r="L59">
        <v>2E-3</v>
      </c>
      <c r="N59" t="s">
        <v>21</v>
      </c>
    </row>
    <row r="60" spans="1:14" x14ac:dyDescent="0.3">
      <c r="A60" t="s">
        <v>16</v>
      </c>
      <c r="B60" t="s">
        <v>17</v>
      </c>
      <c r="C60" t="s">
        <v>18</v>
      </c>
      <c r="D60" t="str">
        <f>("246558")</f>
        <v>246558</v>
      </c>
      <c r="E60" t="str">
        <f>("622454658981")</f>
        <v>622454658981</v>
      </c>
      <c r="G60" t="s">
        <v>79</v>
      </c>
      <c r="H60" s="2">
        <v>1513.59</v>
      </c>
      <c r="I60" t="s">
        <v>20</v>
      </c>
      <c r="J60" s="1">
        <v>43466</v>
      </c>
      <c r="K60">
        <v>1E-3</v>
      </c>
      <c r="L60">
        <v>2E-3</v>
      </c>
      <c r="N60" t="s">
        <v>21</v>
      </c>
    </row>
    <row r="61" spans="1:14" x14ac:dyDescent="0.3">
      <c r="A61" t="s">
        <v>16</v>
      </c>
      <c r="B61" t="s">
        <v>17</v>
      </c>
      <c r="C61" t="s">
        <v>18</v>
      </c>
      <c r="D61" t="str">
        <f>("246559")</f>
        <v>246559</v>
      </c>
      <c r="E61" t="str">
        <f>("622454658998")</f>
        <v>622454658998</v>
      </c>
      <c r="G61" t="s">
        <v>80</v>
      </c>
      <c r="H61" s="2">
        <v>1576.26</v>
      </c>
      <c r="I61" t="s">
        <v>20</v>
      </c>
      <c r="J61" s="1">
        <v>43466</v>
      </c>
      <c r="K61">
        <v>1E-3</v>
      </c>
      <c r="L61">
        <v>2E-3</v>
      </c>
      <c r="N61" t="s">
        <v>21</v>
      </c>
    </row>
    <row r="62" spans="1:14" x14ac:dyDescent="0.3">
      <c r="A62" t="s">
        <v>16</v>
      </c>
      <c r="B62" t="s">
        <v>17</v>
      </c>
      <c r="C62" t="s">
        <v>18</v>
      </c>
      <c r="D62" t="str">
        <f>("246560")</f>
        <v>246560</v>
      </c>
      <c r="E62" t="str">
        <f>("622454659001")</f>
        <v>622454659001</v>
      </c>
      <c r="G62" t="s">
        <v>81</v>
      </c>
      <c r="H62" s="2">
        <v>1597.13</v>
      </c>
      <c r="I62" t="s">
        <v>20</v>
      </c>
      <c r="J62" s="1">
        <v>43466</v>
      </c>
      <c r="K62">
        <v>1E-3</v>
      </c>
      <c r="L62">
        <v>2E-3</v>
      </c>
      <c r="N62" t="s">
        <v>21</v>
      </c>
    </row>
    <row r="63" spans="1:14" x14ac:dyDescent="0.3">
      <c r="A63" t="s">
        <v>16</v>
      </c>
      <c r="B63" t="s">
        <v>17</v>
      </c>
      <c r="C63" t="s">
        <v>18</v>
      </c>
      <c r="D63" t="str">
        <f>("246561")</f>
        <v>246561</v>
      </c>
      <c r="E63" t="str">
        <f>("622454659018")</f>
        <v>622454659018</v>
      </c>
      <c r="G63" t="s">
        <v>82</v>
      </c>
      <c r="H63" s="2">
        <v>1679.93</v>
      </c>
      <c r="I63" t="s">
        <v>20</v>
      </c>
      <c r="J63" s="1">
        <v>43466</v>
      </c>
      <c r="K63">
        <v>1E-3</v>
      </c>
      <c r="L63">
        <v>2E-3</v>
      </c>
      <c r="N63" t="s">
        <v>21</v>
      </c>
    </row>
    <row r="64" spans="1:14" x14ac:dyDescent="0.3">
      <c r="A64" t="s">
        <v>16</v>
      </c>
      <c r="B64" t="s">
        <v>17</v>
      </c>
      <c r="C64" t="s">
        <v>18</v>
      </c>
      <c r="D64" t="str">
        <f>("246562")</f>
        <v>246562</v>
      </c>
      <c r="E64" t="str">
        <f>("622454659025")</f>
        <v>622454659025</v>
      </c>
      <c r="G64" t="s">
        <v>83</v>
      </c>
      <c r="H64" s="2">
        <v>1940.44</v>
      </c>
      <c r="I64" t="s">
        <v>20</v>
      </c>
      <c r="J64" s="1">
        <v>43466</v>
      </c>
      <c r="K64">
        <v>1E-3</v>
      </c>
      <c r="L64">
        <v>2E-3</v>
      </c>
      <c r="N64" t="s">
        <v>21</v>
      </c>
    </row>
    <row r="65" spans="1:14" x14ac:dyDescent="0.3">
      <c r="A65" t="s">
        <v>16</v>
      </c>
      <c r="B65" t="s">
        <v>17</v>
      </c>
      <c r="C65" t="s">
        <v>18</v>
      </c>
      <c r="D65" t="str">
        <f>("246563")</f>
        <v>246563</v>
      </c>
      <c r="E65" t="str">
        <f>("622454659032")</f>
        <v>622454659032</v>
      </c>
      <c r="G65" t="s">
        <v>84</v>
      </c>
      <c r="H65" s="2">
        <v>2090.84</v>
      </c>
      <c r="I65" t="s">
        <v>20</v>
      </c>
      <c r="J65" s="1">
        <v>43466</v>
      </c>
      <c r="K65">
        <v>1E-3</v>
      </c>
      <c r="L65">
        <v>2E-3</v>
      </c>
      <c r="N65" t="s">
        <v>21</v>
      </c>
    </row>
    <row r="66" spans="1:14" x14ac:dyDescent="0.3">
      <c r="A66" t="s">
        <v>16</v>
      </c>
      <c r="B66" t="s">
        <v>17</v>
      </c>
      <c r="C66" t="s">
        <v>18</v>
      </c>
      <c r="D66" t="str">
        <f>("246564")</f>
        <v>246564</v>
      </c>
      <c r="E66" t="str">
        <f>("622454659049")</f>
        <v>622454659049</v>
      </c>
      <c r="G66" t="s">
        <v>85</v>
      </c>
      <c r="H66" s="2">
        <v>3122.59</v>
      </c>
      <c r="I66" t="s">
        <v>20</v>
      </c>
      <c r="J66" s="1">
        <v>43466</v>
      </c>
      <c r="K66">
        <v>1E-3</v>
      </c>
      <c r="L66">
        <v>2E-3</v>
      </c>
      <c r="N66" t="s">
        <v>21</v>
      </c>
    </row>
    <row r="67" spans="1:14" x14ac:dyDescent="0.3">
      <c r="A67" t="s">
        <v>16</v>
      </c>
      <c r="B67" t="s">
        <v>17</v>
      </c>
      <c r="C67" t="s">
        <v>18</v>
      </c>
      <c r="D67" t="str">
        <f>("246565")</f>
        <v>246565</v>
      </c>
      <c r="E67" t="str">
        <f>("622454659056")</f>
        <v>622454659056</v>
      </c>
      <c r="G67" t="s">
        <v>86</v>
      </c>
      <c r="H67" s="2">
        <v>3153.01</v>
      </c>
      <c r="I67" t="s">
        <v>20</v>
      </c>
      <c r="J67" s="1">
        <v>43466</v>
      </c>
      <c r="K67">
        <v>1E-3</v>
      </c>
      <c r="L67">
        <v>2E-3</v>
      </c>
      <c r="N67" t="s">
        <v>21</v>
      </c>
    </row>
    <row r="68" spans="1:14" x14ac:dyDescent="0.3">
      <c r="A68" t="s">
        <v>16</v>
      </c>
      <c r="B68" t="s">
        <v>17</v>
      </c>
      <c r="C68" t="s">
        <v>18</v>
      </c>
      <c r="D68" t="str">
        <f>("246566")</f>
        <v>246566</v>
      </c>
      <c r="E68" t="str">
        <f>("622454659063")</f>
        <v>622454659063</v>
      </c>
      <c r="G68" t="s">
        <v>87</v>
      </c>
      <c r="H68" s="2">
        <v>3274.67</v>
      </c>
      <c r="I68" t="s">
        <v>20</v>
      </c>
      <c r="J68" s="1">
        <v>43466</v>
      </c>
      <c r="K68">
        <v>1E-3</v>
      </c>
      <c r="L68">
        <v>2E-3</v>
      </c>
      <c r="N68" t="s">
        <v>21</v>
      </c>
    </row>
    <row r="69" spans="1:14" x14ac:dyDescent="0.3">
      <c r="A69" t="s">
        <v>16</v>
      </c>
      <c r="B69" t="s">
        <v>17</v>
      </c>
      <c r="C69" t="s">
        <v>18</v>
      </c>
      <c r="D69" t="str">
        <f>("246567")</f>
        <v>246567</v>
      </c>
      <c r="E69" t="str">
        <f>("622454659070")</f>
        <v>622454659070</v>
      </c>
      <c r="G69" t="s">
        <v>88</v>
      </c>
      <c r="H69" s="2">
        <v>3291.47</v>
      </c>
      <c r="I69" t="s">
        <v>20</v>
      </c>
      <c r="J69" s="1">
        <v>43466</v>
      </c>
      <c r="K69">
        <v>1E-3</v>
      </c>
      <c r="L69">
        <v>2E-3</v>
      </c>
      <c r="N69" t="s">
        <v>21</v>
      </c>
    </row>
    <row r="70" spans="1:14" x14ac:dyDescent="0.3">
      <c r="A70" t="s">
        <v>16</v>
      </c>
      <c r="B70" t="s">
        <v>17</v>
      </c>
      <c r="C70" t="s">
        <v>18</v>
      </c>
      <c r="D70" t="str">
        <f>("246568")</f>
        <v>246568</v>
      </c>
      <c r="E70" t="str">
        <f>("622454659087")</f>
        <v>622454659087</v>
      </c>
      <c r="G70" t="s">
        <v>89</v>
      </c>
      <c r="H70" s="2">
        <v>3393.8</v>
      </c>
      <c r="I70" t="s">
        <v>20</v>
      </c>
      <c r="J70" s="1">
        <v>43466</v>
      </c>
      <c r="K70">
        <v>1E-3</v>
      </c>
      <c r="L70">
        <v>2E-3</v>
      </c>
      <c r="N70" t="s">
        <v>21</v>
      </c>
    </row>
    <row r="71" spans="1:14" x14ac:dyDescent="0.3">
      <c r="A71" t="s">
        <v>16</v>
      </c>
      <c r="B71" t="s">
        <v>17</v>
      </c>
      <c r="C71" t="s">
        <v>18</v>
      </c>
      <c r="D71" t="str">
        <f>("246569")</f>
        <v>246569</v>
      </c>
      <c r="E71" t="str">
        <f>("622454659094")</f>
        <v>622454659094</v>
      </c>
      <c r="G71" t="s">
        <v>90</v>
      </c>
      <c r="H71" s="2">
        <v>3478.31</v>
      </c>
      <c r="I71" t="s">
        <v>20</v>
      </c>
      <c r="J71" s="1">
        <v>43466</v>
      </c>
      <c r="K71">
        <v>1E-3</v>
      </c>
      <c r="L71">
        <v>2E-3</v>
      </c>
      <c r="N71" t="s">
        <v>21</v>
      </c>
    </row>
    <row r="72" spans="1:14" x14ac:dyDescent="0.3">
      <c r="A72" t="s">
        <v>16</v>
      </c>
      <c r="B72" t="s">
        <v>17</v>
      </c>
      <c r="C72" t="s">
        <v>18</v>
      </c>
      <c r="D72" t="str">
        <f>("246570")</f>
        <v>246570</v>
      </c>
      <c r="E72" t="str">
        <f>("622454659100")</f>
        <v>622454659100</v>
      </c>
      <c r="G72" t="s">
        <v>91</v>
      </c>
      <c r="H72" s="2">
        <v>3665.03</v>
      </c>
      <c r="I72" t="s">
        <v>20</v>
      </c>
      <c r="J72" s="1">
        <v>43466</v>
      </c>
      <c r="K72">
        <v>1E-3</v>
      </c>
      <c r="L72">
        <v>2E-3</v>
      </c>
      <c r="N72" t="s">
        <v>21</v>
      </c>
    </row>
    <row r="73" spans="1:14" x14ac:dyDescent="0.3">
      <c r="A73" t="s">
        <v>16</v>
      </c>
      <c r="B73" t="s">
        <v>17</v>
      </c>
      <c r="C73" t="s">
        <v>18</v>
      </c>
      <c r="D73" t="str">
        <f>("246571")</f>
        <v>246571</v>
      </c>
      <c r="E73" t="str">
        <f>("622454659117")</f>
        <v>622454659117</v>
      </c>
      <c r="G73" t="s">
        <v>92</v>
      </c>
      <c r="H73" s="2">
        <v>3975.27</v>
      </c>
      <c r="I73" t="s">
        <v>20</v>
      </c>
      <c r="J73" s="1">
        <v>43466</v>
      </c>
      <c r="K73">
        <v>1E-3</v>
      </c>
      <c r="L73">
        <v>2E-3</v>
      </c>
      <c r="N73" t="s">
        <v>21</v>
      </c>
    </row>
    <row r="74" spans="1:14" x14ac:dyDescent="0.3">
      <c r="A74" t="s">
        <v>16</v>
      </c>
      <c r="B74" t="s">
        <v>17</v>
      </c>
      <c r="C74" t="s">
        <v>18</v>
      </c>
      <c r="D74" t="str">
        <f>("246574")</f>
        <v>246574</v>
      </c>
      <c r="E74" t="str">
        <f>("622454659148")</f>
        <v>622454659148</v>
      </c>
      <c r="G74" t="s">
        <v>93</v>
      </c>
      <c r="H74" s="2">
        <v>3686.26</v>
      </c>
      <c r="I74" t="s">
        <v>20</v>
      </c>
      <c r="J74" s="1">
        <v>43466</v>
      </c>
      <c r="K74">
        <v>1E-3</v>
      </c>
      <c r="L74">
        <v>2E-3</v>
      </c>
      <c r="N74" t="s">
        <v>21</v>
      </c>
    </row>
    <row r="75" spans="1:14" x14ac:dyDescent="0.3">
      <c r="A75" t="s">
        <v>16</v>
      </c>
      <c r="B75" t="s">
        <v>17</v>
      </c>
      <c r="C75" t="s">
        <v>18</v>
      </c>
      <c r="D75" t="str">
        <f>("246575")</f>
        <v>246575</v>
      </c>
      <c r="E75" t="str">
        <f>("622454659155")</f>
        <v>622454659155</v>
      </c>
      <c r="G75" t="s">
        <v>94</v>
      </c>
      <c r="H75" s="2">
        <v>3702.92</v>
      </c>
      <c r="I75" t="s">
        <v>20</v>
      </c>
      <c r="J75" s="1">
        <v>43466</v>
      </c>
      <c r="K75">
        <v>1E-3</v>
      </c>
      <c r="L75">
        <v>2E-3</v>
      </c>
      <c r="N75" t="s">
        <v>21</v>
      </c>
    </row>
    <row r="76" spans="1:14" x14ac:dyDescent="0.3">
      <c r="A76" t="s">
        <v>16</v>
      </c>
      <c r="B76" t="s">
        <v>17</v>
      </c>
      <c r="C76" t="s">
        <v>18</v>
      </c>
      <c r="D76" t="str">
        <f>("246576")</f>
        <v>246576</v>
      </c>
      <c r="E76" t="str">
        <f>("622454659162")</f>
        <v>622454659162</v>
      </c>
      <c r="G76" t="s">
        <v>95</v>
      </c>
      <c r="H76" s="2">
        <v>3742.58</v>
      </c>
      <c r="I76" t="s">
        <v>20</v>
      </c>
      <c r="J76" s="1">
        <v>43466</v>
      </c>
      <c r="K76">
        <v>1E-3</v>
      </c>
      <c r="L76">
        <v>2E-3</v>
      </c>
      <c r="N76" t="s">
        <v>21</v>
      </c>
    </row>
    <row r="77" spans="1:14" x14ac:dyDescent="0.3">
      <c r="A77" t="s">
        <v>16</v>
      </c>
      <c r="B77" t="s">
        <v>17</v>
      </c>
      <c r="C77" t="s">
        <v>18</v>
      </c>
      <c r="D77" t="str">
        <f>("246577")</f>
        <v>246577</v>
      </c>
      <c r="E77" t="str">
        <f>("622454659179")</f>
        <v>622454659179</v>
      </c>
      <c r="G77" t="s">
        <v>96</v>
      </c>
      <c r="H77" s="2">
        <v>3785.27</v>
      </c>
      <c r="I77" t="s">
        <v>20</v>
      </c>
      <c r="J77" s="1">
        <v>43466</v>
      </c>
      <c r="K77">
        <v>1E-3</v>
      </c>
      <c r="L77">
        <v>2E-3</v>
      </c>
      <c r="N77" t="s">
        <v>21</v>
      </c>
    </row>
    <row r="78" spans="1:14" x14ac:dyDescent="0.3">
      <c r="A78" t="s">
        <v>16</v>
      </c>
      <c r="B78" t="s">
        <v>17</v>
      </c>
      <c r="C78" t="s">
        <v>18</v>
      </c>
      <c r="D78" t="str">
        <f>("246578")</f>
        <v>246578</v>
      </c>
      <c r="E78" t="str">
        <f>("622454659186")</f>
        <v>622454659186</v>
      </c>
      <c r="G78" t="s">
        <v>97</v>
      </c>
      <c r="H78" s="2">
        <v>3979.36</v>
      </c>
      <c r="I78" t="s">
        <v>20</v>
      </c>
      <c r="J78" s="1">
        <v>43466</v>
      </c>
      <c r="K78">
        <v>1E-3</v>
      </c>
      <c r="L78">
        <v>2E-3</v>
      </c>
      <c r="N78" t="s">
        <v>21</v>
      </c>
    </row>
    <row r="79" spans="1:14" x14ac:dyDescent="0.3">
      <c r="A79" t="s">
        <v>16</v>
      </c>
      <c r="B79" t="s">
        <v>17</v>
      </c>
      <c r="C79" t="s">
        <v>18</v>
      </c>
      <c r="D79" t="str">
        <f>("246579")</f>
        <v>246579</v>
      </c>
      <c r="E79" t="str">
        <f>("622454659193")</f>
        <v>622454659193</v>
      </c>
      <c r="G79" t="s">
        <v>98</v>
      </c>
      <c r="H79" s="2">
        <v>4000.85</v>
      </c>
      <c r="I79" t="s">
        <v>20</v>
      </c>
      <c r="J79" s="1">
        <v>43466</v>
      </c>
      <c r="K79">
        <v>1E-3</v>
      </c>
      <c r="L79">
        <v>2E-3</v>
      </c>
      <c r="N79" t="s">
        <v>21</v>
      </c>
    </row>
    <row r="80" spans="1:14" x14ac:dyDescent="0.3">
      <c r="A80" t="s">
        <v>16</v>
      </c>
      <c r="B80" t="s">
        <v>17</v>
      </c>
      <c r="C80" t="s">
        <v>18</v>
      </c>
      <c r="D80" t="str">
        <f>("246582")</f>
        <v>246582</v>
      </c>
      <c r="E80" t="str">
        <f>("622454659223")</f>
        <v>622454659223</v>
      </c>
      <c r="G80" t="s">
        <v>99</v>
      </c>
      <c r="H80" s="2">
        <v>4165.7299999999996</v>
      </c>
      <c r="I80" t="s">
        <v>20</v>
      </c>
      <c r="J80" s="1">
        <v>43466</v>
      </c>
      <c r="K80">
        <v>1E-3</v>
      </c>
      <c r="L80">
        <v>2E-3</v>
      </c>
      <c r="N80" t="s">
        <v>21</v>
      </c>
    </row>
    <row r="81" spans="1:14" x14ac:dyDescent="0.3">
      <c r="A81" t="s">
        <v>16</v>
      </c>
      <c r="B81" t="s">
        <v>17</v>
      </c>
      <c r="C81" t="s">
        <v>18</v>
      </c>
      <c r="D81" t="str">
        <f>("246580")</f>
        <v>246580</v>
      </c>
      <c r="E81" t="str">
        <f>("622454659209")</f>
        <v>622454659209</v>
      </c>
      <c r="G81" t="s">
        <v>100</v>
      </c>
      <c r="H81" s="2">
        <v>4800.7299999999996</v>
      </c>
      <c r="I81" t="s">
        <v>20</v>
      </c>
      <c r="J81" s="1">
        <v>43466</v>
      </c>
      <c r="K81">
        <v>1E-3</v>
      </c>
      <c r="L81">
        <v>2E-3</v>
      </c>
      <c r="N81" t="s">
        <v>21</v>
      </c>
    </row>
    <row r="82" spans="1:14" x14ac:dyDescent="0.3">
      <c r="A82" t="s">
        <v>16</v>
      </c>
      <c r="B82" t="s">
        <v>17</v>
      </c>
      <c r="C82" t="s">
        <v>18</v>
      </c>
      <c r="D82" t="str">
        <f>("246581")</f>
        <v>246581</v>
      </c>
      <c r="E82" t="str">
        <f>("622454659216")</f>
        <v>622454659216</v>
      </c>
      <c r="G82" t="s">
        <v>101</v>
      </c>
      <c r="H82" s="2">
        <v>5200.53</v>
      </c>
      <c r="I82" t="s">
        <v>20</v>
      </c>
      <c r="J82" s="1">
        <v>43466</v>
      </c>
      <c r="K82">
        <v>1E-3</v>
      </c>
      <c r="L82">
        <v>2E-3</v>
      </c>
      <c r="N82" t="s">
        <v>21</v>
      </c>
    </row>
    <row r="83" spans="1:14" x14ac:dyDescent="0.3">
      <c r="A83" t="s">
        <v>16</v>
      </c>
      <c r="B83" t="s">
        <v>17</v>
      </c>
      <c r="C83" t="s">
        <v>18</v>
      </c>
      <c r="D83" t="str">
        <f>("246583")</f>
        <v>246583</v>
      </c>
      <c r="E83" t="str">
        <f>("622454659230")</f>
        <v>622454659230</v>
      </c>
      <c r="G83" t="s">
        <v>102</v>
      </c>
      <c r="H83" s="2">
        <v>4654.68</v>
      </c>
      <c r="I83" t="s">
        <v>20</v>
      </c>
      <c r="J83" s="1">
        <v>43466</v>
      </c>
      <c r="K83">
        <v>1E-3</v>
      </c>
      <c r="L83">
        <v>2E-3</v>
      </c>
      <c r="N83" t="s">
        <v>21</v>
      </c>
    </row>
    <row r="84" spans="1:14" x14ac:dyDescent="0.3">
      <c r="A84" t="s">
        <v>16</v>
      </c>
      <c r="B84" t="s">
        <v>17</v>
      </c>
      <c r="C84" t="s">
        <v>18</v>
      </c>
      <c r="D84" t="str">
        <f>("246584")</f>
        <v>246584</v>
      </c>
      <c r="E84" t="str">
        <f>("622454659247")</f>
        <v>622454659247</v>
      </c>
      <c r="G84" t="s">
        <v>103</v>
      </c>
      <c r="H84" s="2">
        <v>4758.3500000000004</v>
      </c>
      <c r="I84" t="s">
        <v>20</v>
      </c>
      <c r="J84" s="1">
        <v>43466</v>
      </c>
      <c r="K84">
        <v>1E-3</v>
      </c>
      <c r="L84">
        <v>2E-3</v>
      </c>
      <c r="N84" t="s">
        <v>21</v>
      </c>
    </row>
    <row r="85" spans="1:14" x14ac:dyDescent="0.3">
      <c r="A85" t="s">
        <v>16</v>
      </c>
      <c r="B85" t="s">
        <v>17</v>
      </c>
      <c r="C85" t="s">
        <v>18</v>
      </c>
      <c r="D85" t="str">
        <f>("246585")</f>
        <v>246585</v>
      </c>
      <c r="E85" t="str">
        <f>("622454659254")</f>
        <v>622454659254</v>
      </c>
      <c r="G85" t="s">
        <v>104</v>
      </c>
      <c r="H85" s="2">
        <v>4810.3500000000004</v>
      </c>
      <c r="I85" t="s">
        <v>20</v>
      </c>
      <c r="J85" s="1">
        <v>43466</v>
      </c>
      <c r="K85">
        <v>1E-3</v>
      </c>
      <c r="L85">
        <v>2E-3</v>
      </c>
      <c r="N85" t="s">
        <v>21</v>
      </c>
    </row>
    <row r="86" spans="1:14" x14ac:dyDescent="0.3">
      <c r="A86" t="s">
        <v>16</v>
      </c>
      <c r="B86" t="s">
        <v>17</v>
      </c>
      <c r="C86" t="s">
        <v>18</v>
      </c>
      <c r="D86" t="str">
        <f>("246586")</f>
        <v>246586</v>
      </c>
      <c r="E86" t="str">
        <f>("622454659261")</f>
        <v>622454659261</v>
      </c>
      <c r="G86" t="s">
        <v>105</v>
      </c>
      <c r="H86" s="2">
        <v>4864.25</v>
      </c>
      <c r="I86" t="s">
        <v>20</v>
      </c>
      <c r="J86" s="1">
        <v>43466</v>
      </c>
      <c r="K86">
        <v>1E-3</v>
      </c>
      <c r="L86">
        <v>2E-3</v>
      </c>
      <c r="N86" t="s">
        <v>21</v>
      </c>
    </row>
    <row r="87" spans="1:14" x14ac:dyDescent="0.3">
      <c r="A87" t="s">
        <v>16</v>
      </c>
      <c r="B87" t="s">
        <v>17</v>
      </c>
      <c r="C87" t="s">
        <v>18</v>
      </c>
      <c r="D87" t="str">
        <f>("246587")</f>
        <v>246587</v>
      </c>
      <c r="E87" t="str">
        <f>("622454659278")</f>
        <v>622454659278</v>
      </c>
      <c r="G87" t="s">
        <v>106</v>
      </c>
      <c r="H87" s="2">
        <v>5113.7299999999996</v>
      </c>
      <c r="I87" t="s">
        <v>20</v>
      </c>
      <c r="J87" s="1">
        <v>43466</v>
      </c>
      <c r="K87">
        <v>1E-3</v>
      </c>
      <c r="L87">
        <v>2E-3</v>
      </c>
      <c r="N87" t="s">
        <v>21</v>
      </c>
    </row>
    <row r="88" spans="1:14" x14ac:dyDescent="0.3">
      <c r="A88" t="s">
        <v>16</v>
      </c>
      <c r="B88" t="s">
        <v>17</v>
      </c>
      <c r="C88" t="s">
        <v>18</v>
      </c>
      <c r="D88" t="str">
        <f>("246588")</f>
        <v>246588</v>
      </c>
      <c r="E88" t="str">
        <f>("622454659285")</f>
        <v>622454659285</v>
      </c>
      <c r="G88" t="s">
        <v>107</v>
      </c>
      <c r="H88" s="2">
        <v>5141.32</v>
      </c>
      <c r="I88" t="s">
        <v>20</v>
      </c>
      <c r="J88" s="1">
        <v>43466</v>
      </c>
      <c r="K88">
        <v>1E-3</v>
      </c>
      <c r="L88">
        <v>2E-3</v>
      </c>
      <c r="N88" t="s">
        <v>21</v>
      </c>
    </row>
    <row r="89" spans="1:14" x14ac:dyDescent="0.3">
      <c r="A89" t="s">
        <v>16</v>
      </c>
      <c r="B89" t="s">
        <v>17</v>
      </c>
      <c r="C89" t="s">
        <v>18</v>
      </c>
      <c r="D89" t="str">
        <f>("246572")</f>
        <v>246572</v>
      </c>
      <c r="E89" t="str">
        <f>("622454659124")</f>
        <v>622454659124</v>
      </c>
      <c r="G89" t="s">
        <v>108</v>
      </c>
      <c r="H89" s="2">
        <v>5353.13</v>
      </c>
      <c r="I89" t="s">
        <v>20</v>
      </c>
      <c r="J89" s="1">
        <v>43466</v>
      </c>
      <c r="K89">
        <v>1E-3</v>
      </c>
      <c r="L89">
        <v>2E-3</v>
      </c>
      <c r="N89" t="s">
        <v>21</v>
      </c>
    </row>
    <row r="90" spans="1:14" x14ac:dyDescent="0.3">
      <c r="A90" t="s">
        <v>16</v>
      </c>
      <c r="B90" t="s">
        <v>17</v>
      </c>
      <c r="C90" t="s">
        <v>18</v>
      </c>
      <c r="D90" t="str">
        <f>("246589")</f>
        <v>246589</v>
      </c>
      <c r="E90" t="str">
        <f>("622454659292")</f>
        <v>622454659292</v>
      </c>
      <c r="G90" t="s">
        <v>109</v>
      </c>
      <c r="H90" s="2">
        <v>6169.06</v>
      </c>
      <c r="I90" t="s">
        <v>20</v>
      </c>
      <c r="J90" s="1">
        <v>43466</v>
      </c>
      <c r="K90">
        <v>1E-3</v>
      </c>
      <c r="L90">
        <v>2E-3</v>
      </c>
      <c r="N90" t="s">
        <v>21</v>
      </c>
    </row>
    <row r="91" spans="1:14" x14ac:dyDescent="0.3">
      <c r="A91" t="s">
        <v>16</v>
      </c>
      <c r="B91" t="s">
        <v>17</v>
      </c>
      <c r="C91" t="s">
        <v>18</v>
      </c>
      <c r="D91" t="str">
        <f>("246590")</f>
        <v>246590</v>
      </c>
      <c r="E91" t="str">
        <f>("622454659308")</f>
        <v>622454659308</v>
      </c>
      <c r="G91" t="s">
        <v>110</v>
      </c>
      <c r="H91" s="2">
        <v>6682.94</v>
      </c>
      <c r="I91" t="s">
        <v>20</v>
      </c>
      <c r="J91" s="1">
        <v>43466</v>
      </c>
      <c r="K91">
        <v>1E-3</v>
      </c>
      <c r="L91">
        <v>2E-3</v>
      </c>
      <c r="N91" t="s">
        <v>21</v>
      </c>
    </row>
    <row r="92" spans="1:14" x14ac:dyDescent="0.3">
      <c r="A92" t="s">
        <v>16</v>
      </c>
      <c r="B92" t="s">
        <v>17</v>
      </c>
      <c r="C92" t="s">
        <v>18</v>
      </c>
      <c r="D92" t="str">
        <f>("246591")</f>
        <v>246591</v>
      </c>
      <c r="E92" t="str">
        <f>("622454659315")</f>
        <v>622454659315</v>
      </c>
      <c r="G92" t="s">
        <v>111</v>
      </c>
      <c r="H92" s="2">
        <v>8353.35</v>
      </c>
      <c r="I92" t="s">
        <v>20</v>
      </c>
      <c r="J92" s="1">
        <v>43466</v>
      </c>
      <c r="K92">
        <v>1E-3</v>
      </c>
      <c r="L92">
        <v>2E-3</v>
      </c>
      <c r="N92" t="s">
        <v>21</v>
      </c>
    </row>
    <row r="93" spans="1:14" x14ac:dyDescent="0.3">
      <c r="A93" t="s">
        <v>16</v>
      </c>
      <c r="B93" t="s">
        <v>17</v>
      </c>
      <c r="C93" t="s">
        <v>18</v>
      </c>
      <c r="D93" t="str">
        <f>("246592")</f>
        <v>246592</v>
      </c>
      <c r="E93" t="str">
        <f>("622454659322")</f>
        <v>622454659322</v>
      </c>
      <c r="G93" t="s">
        <v>112</v>
      </c>
      <c r="H93" s="2">
        <v>10432.799999999999</v>
      </c>
      <c r="I93" t="s">
        <v>20</v>
      </c>
      <c r="J93" s="1">
        <v>43466</v>
      </c>
      <c r="K93">
        <v>1E-3</v>
      </c>
      <c r="L93">
        <v>2E-3</v>
      </c>
      <c r="N93" t="s">
        <v>21</v>
      </c>
    </row>
    <row r="94" spans="1:14" x14ac:dyDescent="0.3">
      <c r="A94" t="s">
        <v>16</v>
      </c>
      <c r="B94" t="s">
        <v>17</v>
      </c>
      <c r="C94" t="s">
        <v>18</v>
      </c>
      <c r="D94" t="str">
        <f>("246593")</f>
        <v>246593</v>
      </c>
      <c r="E94" t="str">
        <f>("622454659339")</f>
        <v>622454659339</v>
      </c>
      <c r="G94" t="s">
        <v>113</v>
      </c>
      <c r="H94" s="2">
        <v>10503.98</v>
      </c>
      <c r="I94" t="s">
        <v>20</v>
      </c>
      <c r="J94" s="1">
        <v>43466</v>
      </c>
      <c r="K94">
        <v>1E-3</v>
      </c>
      <c r="L94">
        <v>2E-3</v>
      </c>
      <c r="N94" t="s">
        <v>21</v>
      </c>
    </row>
    <row r="95" spans="1:14" x14ac:dyDescent="0.3">
      <c r="A95" t="s">
        <v>16</v>
      </c>
      <c r="B95" t="s">
        <v>17</v>
      </c>
      <c r="C95" t="s">
        <v>18</v>
      </c>
      <c r="D95" t="str">
        <f>("246594")</f>
        <v>246594</v>
      </c>
      <c r="E95" t="str">
        <f>("622454659346")</f>
        <v>622454659346</v>
      </c>
      <c r="G95" t="s">
        <v>114</v>
      </c>
      <c r="H95" s="2">
        <v>10584.44</v>
      </c>
      <c r="I95" t="s">
        <v>20</v>
      </c>
      <c r="J95" s="1">
        <v>43466</v>
      </c>
      <c r="K95">
        <v>1E-3</v>
      </c>
      <c r="L95">
        <v>2E-3</v>
      </c>
      <c r="N95" t="s">
        <v>21</v>
      </c>
    </row>
    <row r="96" spans="1:14" x14ac:dyDescent="0.3">
      <c r="A96" t="s">
        <v>16</v>
      </c>
      <c r="B96" t="s">
        <v>17</v>
      </c>
      <c r="C96" t="s">
        <v>18</v>
      </c>
      <c r="D96" t="str">
        <f>("246595")</f>
        <v>246595</v>
      </c>
      <c r="E96" t="str">
        <f>("622454659353")</f>
        <v>622454659353</v>
      </c>
      <c r="G96" t="s">
        <v>115</v>
      </c>
      <c r="H96" s="2">
        <v>10715.12</v>
      </c>
      <c r="I96" t="s">
        <v>20</v>
      </c>
      <c r="J96" s="1">
        <v>43466</v>
      </c>
      <c r="K96">
        <v>1E-3</v>
      </c>
      <c r="L96">
        <v>2E-3</v>
      </c>
      <c r="N96" t="s">
        <v>21</v>
      </c>
    </row>
    <row r="97" spans="1:14" x14ac:dyDescent="0.3">
      <c r="A97" t="s">
        <v>16</v>
      </c>
      <c r="B97" t="s">
        <v>17</v>
      </c>
      <c r="C97" t="s">
        <v>18</v>
      </c>
      <c r="D97" t="str">
        <f>("246596")</f>
        <v>246596</v>
      </c>
      <c r="E97" t="str">
        <f>("622454659360")</f>
        <v>622454659360</v>
      </c>
      <c r="G97" t="s">
        <v>116</v>
      </c>
      <c r="H97" s="2">
        <v>10860.19</v>
      </c>
      <c r="I97" t="s">
        <v>20</v>
      </c>
      <c r="J97" s="1">
        <v>43466</v>
      </c>
      <c r="K97">
        <v>1E-3</v>
      </c>
      <c r="L97">
        <v>2E-3</v>
      </c>
      <c r="N97" t="s">
        <v>21</v>
      </c>
    </row>
    <row r="98" spans="1:14" x14ac:dyDescent="0.3">
      <c r="A98" t="s">
        <v>16</v>
      </c>
      <c r="B98" t="s">
        <v>17</v>
      </c>
      <c r="C98" t="s">
        <v>18</v>
      </c>
      <c r="D98" t="str">
        <f>("246597")</f>
        <v>246597</v>
      </c>
      <c r="E98" t="str">
        <f>("622454659377")</f>
        <v>622454659377</v>
      </c>
      <c r="G98" t="s">
        <v>117</v>
      </c>
      <c r="H98" s="2">
        <v>11118.14</v>
      </c>
      <c r="I98" t="s">
        <v>20</v>
      </c>
      <c r="J98" s="1">
        <v>43466</v>
      </c>
      <c r="K98">
        <v>1E-3</v>
      </c>
      <c r="L98">
        <v>2E-3</v>
      </c>
      <c r="N98" t="s">
        <v>21</v>
      </c>
    </row>
    <row r="99" spans="1:14" x14ac:dyDescent="0.3">
      <c r="A99" t="s">
        <v>16</v>
      </c>
      <c r="B99" t="s">
        <v>17</v>
      </c>
      <c r="C99" t="s">
        <v>18</v>
      </c>
      <c r="D99" t="str">
        <f>("246573")</f>
        <v>246573</v>
      </c>
      <c r="E99" t="str">
        <f>("622454659131")</f>
        <v>622454659131</v>
      </c>
      <c r="G99" t="s">
        <v>118</v>
      </c>
      <c r="H99" s="2">
        <v>11401.89</v>
      </c>
      <c r="I99" t="s">
        <v>20</v>
      </c>
      <c r="J99" s="1">
        <v>43466</v>
      </c>
      <c r="K99">
        <v>1E-3</v>
      </c>
      <c r="L99">
        <v>2E-3</v>
      </c>
      <c r="N99" t="s">
        <v>21</v>
      </c>
    </row>
    <row r="100" spans="1:14" x14ac:dyDescent="0.3">
      <c r="A100" t="s">
        <v>16</v>
      </c>
      <c r="B100" t="s">
        <v>17</v>
      </c>
      <c r="C100" t="s">
        <v>18</v>
      </c>
      <c r="D100" t="str">
        <f>("246598")</f>
        <v>246598</v>
      </c>
      <c r="E100" t="str">
        <f>("622454659384")</f>
        <v>622454659384</v>
      </c>
      <c r="G100" t="s">
        <v>119</v>
      </c>
      <c r="H100" s="2">
        <v>11707.92</v>
      </c>
      <c r="I100" t="s">
        <v>20</v>
      </c>
      <c r="J100" s="1">
        <v>43466</v>
      </c>
      <c r="K100">
        <v>1E-3</v>
      </c>
      <c r="L100">
        <v>2E-3</v>
      </c>
      <c r="N100" t="s">
        <v>21</v>
      </c>
    </row>
    <row r="101" spans="1:14" x14ac:dyDescent="0.3">
      <c r="A101" t="s">
        <v>16</v>
      </c>
      <c r="B101" t="s">
        <v>17</v>
      </c>
      <c r="C101" t="s">
        <v>18</v>
      </c>
      <c r="D101" t="str">
        <f>("246599")</f>
        <v>246599</v>
      </c>
      <c r="E101" t="str">
        <f>("622454659391")</f>
        <v>622454659391</v>
      </c>
      <c r="G101" t="s">
        <v>120</v>
      </c>
      <c r="H101" s="2">
        <v>13030.13</v>
      </c>
      <c r="I101" t="s">
        <v>20</v>
      </c>
      <c r="J101" s="1">
        <v>43466</v>
      </c>
      <c r="K101">
        <v>1E-3</v>
      </c>
      <c r="L101">
        <v>2E-3</v>
      </c>
      <c r="N101" t="s">
        <v>21</v>
      </c>
    </row>
    <row r="102" spans="1:14" x14ac:dyDescent="0.3">
      <c r="A102" t="s">
        <v>16</v>
      </c>
      <c r="B102" t="s">
        <v>17</v>
      </c>
      <c r="C102" t="s">
        <v>18</v>
      </c>
      <c r="D102" t="str">
        <f>("246600")</f>
        <v>246600</v>
      </c>
      <c r="E102" t="str">
        <f>("622454659407")</f>
        <v>622454659407</v>
      </c>
      <c r="G102" t="s">
        <v>121</v>
      </c>
      <c r="H102" s="2">
        <v>13401.07</v>
      </c>
      <c r="I102" t="s">
        <v>20</v>
      </c>
      <c r="J102" s="1">
        <v>43466</v>
      </c>
      <c r="K102">
        <v>1E-3</v>
      </c>
      <c r="L102">
        <v>2E-3</v>
      </c>
      <c r="N102" t="s">
        <v>21</v>
      </c>
    </row>
    <row r="103" spans="1:14" x14ac:dyDescent="0.3">
      <c r="A103" t="s">
        <v>16</v>
      </c>
      <c r="B103" t="s">
        <v>17</v>
      </c>
      <c r="C103" t="s">
        <v>18</v>
      </c>
      <c r="D103" t="str">
        <f>("246601")</f>
        <v>246601</v>
      </c>
      <c r="E103" t="str">
        <f>("622454659414")</f>
        <v>622454659414</v>
      </c>
      <c r="G103" t="s">
        <v>122</v>
      </c>
      <c r="H103" s="2">
        <v>14199.24</v>
      </c>
      <c r="I103" t="s">
        <v>20</v>
      </c>
      <c r="J103" s="1">
        <v>43466</v>
      </c>
      <c r="K103">
        <v>1E-3</v>
      </c>
      <c r="L103">
        <v>2E-3</v>
      </c>
      <c r="N103" t="s">
        <v>21</v>
      </c>
    </row>
    <row r="104" spans="1:14" x14ac:dyDescent="0.3">
      <c r="A104" t="s">
        <v>16</v>
      </c>
      <c r="B104" t="s">
        <v>17</v>
      </c>
      <c r="C104" t="s">
        <v>18</v>
      </c>
      <c r="D104" t="str">
        <f>("246608")</f>
        <v>246608</v>
      </c>
      <c r="E104" t="str">
        <f>("622454659483")</f>
        <v>622454659483</v>
      </c>
      <c r="G104" t="s">
        <v>123</v>
      </c>
      <c r="H104" s="2">
        <v>149.4</v>
      </c>
      <c r="I104" t="s">
        <v>20</v>
      </c>
      <c r="J104" s="1">
        <v>43466</v>
      </c>
      <c r="K104">
        <v>1E-3</v>
      </c>
      <c r="L104">
        <v>2E-3</v>
      </c>
      <c r="N104" t="s">
        <v>21</v>
      </c>
    </row>
    <row r="105" spans="1:14" x14ac:dyDescent="0.3">
      <c r="A105" t="s">
        <v>16</v>
      </c>
      <c r="B105" t="s">
        <v>17</v>
      </c>
      <c r="C105" t="s">
        <v>18</v>
      </c>
      <c r="D105" t="str">
        <f>("246609")</f>
        <v>246609</v>
      </c>
      <c r="E105" t="str">
        <f>("622454659490")</f>
        <v>622454659490</v>
      </c>
      <c r="G105" t="s">
        <v>124</v>
      </c>
      <c r="H105" s="2">
        <v>156.86000000000001</v>
      </c>
      <c r="I105" t="s">
        <v>20</v>
      </c>
      <c r="J105" s="1">
        <v>43466</v>
      </c>
      <c r="K105">
        <v>1E-3</v>
      </c>
      <c r="L105">
        <v>2E-3</v>
      </c>
      <c r="N105" t="s">
        <v>21</v>
      </c>
    </row>
    <row r="106" spans="1:14" x14ac:dyDescent="0.3">
      <c r="A106" t="s">
        <v>16</v>
      </c>
      <c r="B106" t="s">
        <v>17</v>
      </c>
      <c r="C106" t="s">
        <v>18</v>
      </c>
      <c r="D106" t="str">
        <f>("246610")</f>
        <v>246610</v>
      </c>
      <c r="E106" t="str">
        <f>("622454659506")</f>
        <v>622454659506</v>
      </c>
      <c r="G106" t="s">
        <v>125</v>
      </c>
      <c r="H106" s="2">
        <v>343.79</v>
      </c>
      <c r="I106" t="s">
        <v>20</v>
      </c>
      <c r="J106" s="1">
        <v>43466</v>
      </c>
      <c r="K106">
        <v>1E-3</v>
      </c>
      <c r="L106">
        <v>2E-3</v>
      </c>
      <c r="N106" t="s">
        <v>21</v>
      </c>
    </row>
    <row r="107" spans="1:14" x14ac:dyDescent="0.3">
      <c r="A107" t="s">
        <v>16</v>
      </c>
      <c r="B107" t="s">
        <v>17</v>
      </c>
      <c r="C107" t="s">
        <v>18</v>
      </c>
      <c r="D107" t="str">
        <f>("246611")</f>
        <v>246611</v>
      </c>
      <c r="E107" t="str">
        <f>("622454659513")</f>
        <v>622454659513</v>
      </c>
      <c r="G107" t="s">
        <v>126</v>
      </c>
      <c r="H107" s="2">
        <v>407.81</v>
      </c>
      <c r="I107" t="s">
        <v>20</v>
      </c>
      <c r="J107" s="1">
        <v>43466</v>
      </c>
      <c r="K107">
        <v>1E-3</v>
      </c>
      <c r="L107">
        <v>2E-3</v>
      </c>
      <c r="N107" t="s">
        <v>21</v>
      </c>
    </row>
    <row r="108" spans="1:14" x14ac:dyDescent="0.3">
      <c r="A108" t="s">
        <v>16</v>
      </c>
      <c r="B108" t="s">
        <v>17</v>
      </c>
      <c r="C108" t="s">
        <v>18</v>
      </c>
      <c r="D108" t="str">
        <f>("246612")</f>
        <v>246612</v>
      </c>
      <c r="E108" t="str">
        <f>("622454659520")</f>
        <v>622454659520</v>
      </c>
      <c r="G108" t="s">
        <v>127</v>
      </c>
      <c r="H108" s="2">
        <v>485.92</v>
      </c>
      <c r="I108" t="s">
        <v>20</v>
      </c>
      <c r="J108" s="1">
        <v>43466</v>
      </c>
      <c r="K108">
        <v>6.7329999999999997</v>
      </c>
      <c r="L108">
        <v>14.843999999999999</v>
      </c>
      <c r="N108" t="s">
        <v>21</v>
      </c>
    </row>
    <row r="109" spans="1:14" x14ac:dyDescent="0.3">
      <c r="A109" t="s">
        <v>16</v>
      </c>
      <c r="B109" t="s">
        <v>17</v>
      </c>
      <c r="C109" t="s">
        <v>18</v>
      </c>
      <c r="D109" t="str">
        <f>("246613")</f>
        <v>246613</v>
      </c>
      <c r="E109" t="str">
        <f>("622454659537")</f>
        <v>622454659537</v>
      </c>
      <c r="G109" t="s">
        <v>128</v>
      </c>
      <c r="H109" s="2">
        <v>501.11</v>
      </c>
      <c r="I109" t="s">
        <v>20</v>
      </c>
      <c r="J109" s="1">
        <v>43466</v>
      </c>
      <c r="K109">
        <v>1E-3</v>
      </c>
      <c r="L109">
        <v>2E-3</v>
      </c>
      <c r="N109" t="s">
        <v>21</v>
      </c>
    </row>
    <row r="110" spans="1:14" x14ac:dyDescent="0.3">
      <c r="A110" t="s">
        <v>16</v>
      </c>
      <c r="B110" t="s">
        <v>17</v>
      </c>
      <c r="C110" t="s">
        <v>18</v>
      </c>
      <c r="D110" t="str">
        <f>("246614")</f>
        <v>246614</v>
      </c>
      <c r="E110" t="str">
        <f>("622454659544")</f>
        <v>622454659544</v>
      </c>
      <c r="G110" t="s">
        <v>129</v>
      </c>
      <c r="H110" s="2">
        <v>530.08000000000004</v>
      </c>
      <c r="I110" t="s">
        <v>20</v>
      </c>
      <c r="J110" s="1">
        <v>43466</v>
      </c>
      <c r="K110">
        <v>1E-3</v>
      </c>
      <c r="L110">
        <v>2E-3</v>
      </c>
      <c r="N110" t="s">
        <v>21</v>
      </c>
    </row>
    <row r="111" spans="1:14" x14ac:dyDescent="0.3">
      <c r="A111" t="s">
        <v>16</v>
      </c>
      <c r="B111" t="s">
        <v>17</v>
      </c>
      <c r="C111" t="s">
        <v>18</v>
      </c>
      <c r="D111" t="str">
        <f>("246615")</f>
        <v>246615</v>
      </c>
      <c r="E111" t="str">
        <f>("622454659551")</f>
        <v>622454659551</v>
      </c>
      <c r="G111" t="s">
        <v>130</v>
      </c>
      <c r="H111" s="2">
        <v>630.58000000000004</v>
      </c>
      <c r="I111" t="s">
        <v>20</v>
      </c>
      <c r="J111" s="1">
        <v>43466</v>
      </c>
      <c r="K111">
        <v>1E-3</v>
      </c>
      <c r="L111">
        <v>2E-3</v>
      </c>
      <c r="N111" t="s">
        <v>21</v>
      </c>
    </row>
    <row r="112" spans="1:14" x14ac:dyDescent="0.3">
      <c r="A112" t="s">
        <v>16</v>
      </c>
      <c r="B112" t="s">
        <v>17</v>
      </c>
      <c r="C112" t="s">
        <v>18</v>
      </c>
      <c r="D112" t="str">
        <f>("246616")</f>
        <v>246616</v>
      </c>
      <c r="E112" t="str">
        <f>("622454659568")</f>
        <v>622454659568</v>
      </c>
      <c r="G112" t="s">
        <v>131</v>
      </c>
      <c r="H112" s="2">
        <v>728.03</v>
      </c>
      <c r="I112" t="s">
        <v>20</v>
      </c>
      <c r="J112" s="1">
        <v>43466</v>
      </c>
      <c r="K112">
        <v>1E-3</v>
      </c>
      <c r="L112">
        <v>2E-3</v>
      </c>
      <c r="N112" t="s">
        <v>21</v>
      </c>
    </row>
    <row r="113" spans="1:14" x14ac:dyDescent="0.3">
      <c r="A113" t="s">
        <v>16</v>
      </c>
      <c r="B113" t="s">
        <v>17</v>
      </c>
      <c r="C113" t="s">
        <v>18</v>
      </c>
      <c r="D113" t="str">
        <f>("246617")</f>
        <v>246617</v>
      </c>
      <c r="E113" t="str">
        <f>("622454659575")</f>
        <v>622454659575</v>
      </c>
      <c r="G113" t="s">
        <v>132</v>
      </c>
      <c r="H113" s="2">
        <v>789.7</v>
      </c>
      <c r="I113" t="s">
        <v>20</v>
      </c>
      <c r="J113" s="1">
        <v>43466</v>
      </c>
      <c r="K113">
        <v>1E-3</v>
      </c>
      <c r="L113">
        <v>2E-3</v>
      </c>
      <c r="N113" t="s">
        <v>21</v>
      </c>
    </row>
    <row r="114" spans="1:14" x14ac:dyDescent="0.3">
      <c r="A114" t="s">
        <v>16</v>
      </c>
      <c r="B114" t="s">
        <v>17</v>
      </c>
      <c r="C114" t="s">
        <v>18</v>
      </c>
      <c r="D114" t="str">
        <f>("246618")</f>
        <v>246618</v>
      </c>
      <c r="E114" t="str">
        <f>("622454659582")</f>
        <v>622454659582</v>
      </c>
      <c r="G114" t="s">
        <v>133</v>
      </c>
      <c r="H114" s="2">
        <v>829.59</v>
      </c>
      <c r="I114" t="s">
        <v>20</v>
      </c>
      <c r="J114" s="1">
        <v>43466</v>
      </c>
      <c r="K114">
        <v>1E-3</v>
      </c>
      <c r="L114">
        <v>2E-3</v>
      </c>
      <c r="N114" t="s">
        <v>21</v>
      </c>
    </row>
    <row r="115" spans="1:14" x14ac:dyDescent="0.3">
      <c r="A115" t="s">
        <v>16</v>
      </c>
      <c r="B115" t="s">
        <v>17</v>
      </c>
      <c r="C115" t="s">
        <v>18</v>
      </c>
      <c r="D115" t="str">
        <f>("246619")</f>
        <v>246619</v>
      </c>
      <c r="E115" t="str">
        <f>("622454659599")</f>
        <v>622454659599</v>
      </c>
      <c r="G115" t="s">
        <v>134</v>
      </c>
      <c r="H115" s="2">
        <v>923.72</v>
      </c>
      <c r="I115" t="s">
        <v>20</v>
      </c>
      <c r="J115" s="1">
        <v>43466</v>
      </c>
      <c r="K115">
        <v>1E-3</v>
      </c>
      <c r="L115">
        <v>2E-3</v>
      </c>
      <c r="N115" t="s">
        <v>21</v>
      </c>
    </row>
    <row r="116" spans="1:14" x14ac:dyDescent="0.3">
      <c r="A116" t="s">
        <v>16</v>
      </c>
      <c r="B116" t="s">
        <v>17</v>
      </c>
      <c r="C116" t="s">
        <v>18</v>
      </c>
      <c r="D116" t="str">
        <f>("246620")</f>
        <v>246620</v>
      </c>
      <c r="E116" t="str">
        <f>("622454659605")</f>
        <v>622454659605</v>
      </c>
      <c r="G116" t="s">
        <v>135</v>
      </c>
      <c r="H116" s="2">
        <v>1017.68</v>
      </c>
      <c r="I116" t="s">
        <v>20</v>
      </c>
      <c r="J116" s="1">
        <v>43466</v>
      </c>
      <c r="K116">
        <v>1E-3</v>
      </c>
      <c r="L116">
        <v>2E-3</v>
      </c>
      <c r="N116" t="s">
        <v>21</v>
      </c>
    </row>
    <row r="117" spans="1:14" x14ac:dyDescent="0.3">
      <c r="A117" t="s">
        <v>16</v>
      </c>
      <c r="B117" t="s">
        <v>17</v>
      </c>
      <c r="C117" t="s">
        <v>18</v>
      </c>
      <c r="D117" t="str">
        <f>("246621")</f>
        <v>246621</v>
      </c>
      <c r="E117" t="str">
        <f>("622454659612")</f>
        <v>622454659612</v>
      </c>
      <c r="G117" t="s">
        <v>136</v>
      </c>
      <c r="H117" s="2">
        <v>1106.51</v>
      </c>
      <c r="I117" t="s">
        <v>20</v>
      </c>
      <c r="J117" s="1">
        <v>43466</v>
      </c>
      <c r="K117">
        <v>1E-3</v>
      </c>
      <c r="L117">
        <v>2E-3</v>
      </c>
      <c r="N117" t="s">
        <v>21</v>
      </c>
    </row>
    <row r="118" spans="1:14" x14ac:dyDescent="0.3">
      <c r="A118" t="s">
        <v>16</v>
      </c>
      <c r="B118" t="s">
        <v>17</v>
      </c>
      <c r="C118" t="s">
        <v>18</v>
      </c>
      <c r="D118" t="str">
        <f>("246602")</f>
        <v>246602</v>
      </c>
      <c r="E118" t="str">
        <f>("622454659421")</f>
        <v>622454659421</v>
      </c>
      <c r="G118" t="s">
        <v>137</v>
      </c>
      <c r="H118" s="2">
        <v>1038.58</v>
      </c>
      <c r="I118" t="s">
        <v>20</v>
      </c>
      <c r="J118" s="1">
        <v>43466</v>
      </c>
      <c r="K118">
        <v>1E-3</v>
      </c>
      <c r="L118">
        <v>2E-3</v>
      </c>
      <c r="N118" t="s">
        <v>21</v>
      </c>
    </row>
    <row r="119" spans="1:14" x14ac:dyDescent="0.3">
      <c r="A119" t="s">
        <v>16</v>
      </c>
      <c r="B119" t="s">
        <v>17</v>
      </c>
      <c r="C119" t="s">
        <v>18</v>
      </c>
      <c r="D119" t="str">
        <f>("246603")</f>
        <v>246603</v>
      </c>
      <c r="E119" t="str">
        <f>("622454659438")</f>
        <v>622454659438</v>
      </c>
      <c r="G119" t="s">
        <v>138</v>
      </c>
      <c r="H119" s="2">
        <v>1056.6099999999999</v>
      </c>
      <c r="I119" t="s">
        <v>20</v>
      </c>
      <c r="J119" s="1">
        <v>43466</v>
      </c>
      <c r="K119">
        <v>1E-3</v>
      </c>
      <c r="L119">
        <v>2E-3</v>
      </c>
      <c r="N119" t="s">
        <v>21</v>
      </c>
    </row>
    <row r="120" spans="1:14" x14ac:dyDescent="0.3">
      <c r="A120" t="s">
        <v>16</v>
      </c>
      <c r="B120" t="s">
        <v>17</v>
      </c>
      <c r="C120" t="s">
        <v>18</v>
      </c>
      <c r="D120" t="str">
        <f>("246604")</f>
        <v>246604</v>
      </c>
      <c r="E120" t="str">
        <f>("622454659445")</f>
        <v>622454659445</v>
      </c>
      <c r="G120" t="s">
        <v>139</v>
      </c>
      <c r="H120" s="2">
        <v>1100.8800000000001</v>
      </c>
      <c r="I120" t="s">
        <v>20</v>
      </c>
      <c r="J120" s="1">
        <v>43466</v>
      </c>
      <c r="K120">
        <v>1E-3</v>
      </c>
      <c r="L120">
        <v>2E-3</v>
      </c>
      <c r="N120" t="s">
        <v>21</v>
      </c>
    </row>
    <row r="121" spans="1:14" x14ac:dyDescent="0.3">
      <c r="A121" t="s">
        <v>16</v>
      </c>
      <c r="B121" t="s">
        <v>17</v>
      </c>
      <c r="C121" t="s">
        <v>18</v>
      </c>
      <c r="D121" t="str">
        <f>("246605")</f>
        <v>246605</v>
      </c>
      <c r="E121" t="str">
        <f>("622454659452")</f>
        <v>622454659452</v>
      </c>
      <c r="G121" t="s">
        <v>140</v>
      </c>
      <c r="H121" s="2">
        <v>1139.6099999999999</v>
      </c>
      <c r="I121" t="s">
        <v>20</v>
      </c>
      <c r="J121" s="1">
        <v>43466</v>
      </c>
      <c r="K121">
        <v>1E-3</v>
      </c>
      <c r="L121">
        <v>2E-3</v>
      </c>
      <c r="N121" t="s">
        <v>21</v>
      </c>
    </row>
    <row r="122" spans="1:14" x14ac:dyDescent="0.3">
      <c r="A122" t="s">
        <v>16</v>
      </c>
      <c r="B122" t="s">
        <v>17</v>
      </c>
      <c r="C122" t="s">
        <v>18</v>
      </c>
      <c r="D122" t="str">
        <f>("246606")</f>
        <v>246606</v>
      </c>
      <c r="E122" t="str">
        <f>("622454659469")</f>
        <v>622454659469</v>
      </c>
      <c r="G122" t="s">
        <v>141</v>
      </c>
      <c r="H122" s="2">
        <v>1163.9000000000001</v>
      </c>
      <c r="I122" t="s">
        <v>20</v>
      </c>
      <c r="J122" s="1">
        <v>43466</v>
      </c>
      <c r="K122">
        <v>1E-3</v>
      </c>
      <c r="L122">
        <v>2E-3</v>
      </c>
      <c r="N122" t="s">
        <v>21</v>
      </c>
    </row>
    <row r="123" spans="1:14" x14ac:dyDescent="0.3">
      <c r="A123" t="s">
        <v>16</v>
      </c>
      <c r="B123" t="s">
        <v>17</v>
      </c>
      <c r="C123" t="s">
        <v>18</v>
      </c>
      <c r="D123" t="str">
        <f>("246607")</f>
        <v>246607</v>
      </c>
      <c r="E123" t="str">
        <f>("622454659476")</f>
        <v>622454659476</v>
      </c>
      <c r="G123" t="s">
        <v>142</v>
      </c>
      <c r="H123" s="2">
        <v>1212.23</v>
      </c>
      <c r="I123" t="s">
        <v>20</v>
      </c>
      <c r="J123" s="1">
        <v>43466</v>
      </c>
      <c r="K123">
        <v>1E-3</v>
      </c>
      <c r="L123">
        <v>2E-3</v>
      </c>
      <c r="N123" t="s">
        <v>21</v>
      </c>
    </row>
    <row r="124" spans="1:14" x14ac:dyDescent="0.3">
      <c r="A124" t="s">
        <v>16</v>
      </c>
      <c r="B124" t="s">
        <v>17</v>
      </c>
      <c r="C124" t="s">
        <v>18</v>
      </c>
      <c r="D124" t="str">
        <f>("246622")</f>
        <v>246622</v>
      </c>
      <c r="E124" t="str">
        <f>("622454659629")</f>
        <v>622454659629</v>
      </c>
      <c r="G124" t="s">
        <v>143</v>
      </c>
      <c r="H124" s="2">
        <v>1498.12</v>
      </c>
      <c r="I124" t="s">
        <v>20</v>
      </c>
      <c r="J124" s="1">
        <v>43466</v>
      </c>
      <c r="K124">
        <v>1E-3</v>
      </c>
      <c r="L124">
        <v>2E-3</v>
      </c>
      <c r="N124" t="s">
        <v>21</v>
      </c>
    </row>
    <row r="125" spans="1:14" x14ac:dyDescent="0.3">
      <c r="A125" t="s">
        <v>16</v>
      </c>
      <c r="B125" t="s">
        <v>17</v>
      </c>
      <c r="C125" t="s">
        <v>18</v>
      </c>
      <c r="D125" t="str">
        <f>("246623")</f>
        <v>246623</v>
      </c>
      <c r="E125" t="str">
        <f>("622454659636")</f>
        <v>622454659636</v>
      </c>
      <c r="G125" t="s">
        <v>144</v>
      </c>
      <c r="H125" s="2">
        <v>1513.59</v>
      </c>
      <c r="I125" t="s">
        <v>20</v>
      </c>
      <c r="J125" s="1">
        <v>43466</v>
      </c>
      <c r="K125">
        <v>1E-3</v>
      </c>
      <c r="L125">
        <v>2E-3</v>
      </c>
      <c r="N125" t="s">
        <v>21</v>
      </c>
    </row>
    <row r="126" spans="1:14" x14ac:dyDescent="0.3">
      <c r="A126" t="s">
        <v>16</v>
      </c>
      <c r="B126" t="s">
        <v>17</v>
      </c>
      <c r="C126" t="s">
        <v>18</v>
      </c>
      <c r="D126" t="str">
        <f>("246624")</f>
        <v>246624</v>
      </c>
      <c r="E126" t="str">
        <f>("622454659643")</f>
        <v>622454659643</v>
      </c>
      <c r="G126" t="s">
        <v>145</v>
      </c>
      <c r="H126" s="2">
        <v>1576.26</v>
      </c>
      <c r="I126" t="s">
        <v>20</v>
      </c>
      <c r="J126" s="1">
        <v>43466</v>
      </c>
      <c r="K126">
        <v>1E-3</v>
      </c>
      <c r="L126">
        <v>2E-3</v>
      </c>
      <c r="N126" t="s">
        <v>21</v>
      </c>
    </row>
    <row r="127" spans="1:14" x14ac:dyDescent="0.3">
      <c r="A127" t="s">
        <v>16</v>
      </c>
      <c r="B127" t="s">
        <v>17</v>
      </c>
      <c r="C127" t="s">
        <v>18</v>
      </c>
      <c r="D127" t="str">
        <f>("246625")</f>
        <v>246625</v>
      </c>
      <c r="E127" t="str">
        <f>("622454659650")</f>
        <v>622454659650</v>
      </c>
      <c r="G127" t="s">
        <v>146</v>
      </c>
      <c r="H127" s="2">
        <v>1597.13</v>
      </c>
      <c r="I127" t="s">
        <v>20</v>
      </c>
      <c r="J127" s="1">
        <v>43466</v>
      </c>
      <c r="K127">
        <v>1E-3</v>
      </c>
      <c r="L127">
        <v>2E-3</v>
      </c>
      <c r="N127" t="s">
        <v>21</v>
      </c>
    </row>
    <row r="128" spans="1:14" x14ac:dyDescent="0.3">
      <c r="A128" t="s">
        <v>16</v>
      </c>
      <c r="B128" t="s">
        <v>17</v>
      </c>
      <c r="C128" t="s">
        <v>18</v>
      </c>
      <c r="D128" t="str">
        <f>("246626")</f>
        <v>246626</v>
      </c>
      <c r="E128" t="str">
        <f>("622454659667")</f>
        <v>622454659667</v>
      </c>
      <c r="G128" t="s">
        <v>147</v>
      </c>
      <c r="H128" s="2">
        <v>1679.93</v>
      </c>
      <c r="I128" t="s">
        <v>20</v>
      </c>
      <c r="J128" s="1">
        <v>43466</v>
      </c>
      <c r="K128">
        <v>1E-3</v>
      </c>
      <c r="L128">
        <v>2E-3</v>
      </c>
      <c r="N128" t="s">
        <v>21</v>
      </c>
    </row>
    <row r="129" spans="1:14" x14ac:dyDescent="0.3">
      <c r="A129" t="s">
        <v>16</v>
      </c>
      <c r="B129" t="s">
        <v>17</v>
      </c>
      <c r="C129" t="s">
        <v>18</v>
      </c>
      <c r="D129" t="str">
        <f>("246627")</f>
        <v>246627</v>
      </c>
      <c r="E129" t="str">
        <f>("622454659674")</f>
        <v>622454659674</v>
      </c>
      <c r="G129" t="s">
        <v>148</v>
      </c>
      <c r="H129" s="2">
        <v>1940.44</v>
      </c>
      <c r="I129" t="s">
        <v>20</v>
      </c>
      <c r="J129" s="1">
        <v>43466</v>
      </c>
      <c r="K129">
        <v>1E-3</v>
      </c>
      <c r="L129">
        <v>2E-3</v>
      </c>
      <c r="N129" t="s">
        <v>21</v>
      </c>
    </row>
    <row r="130" spans="1:14" x14ac:dyDescent="0.3">
      <c r="A130" t="s">
        <v>16</v>
      </c>
      <c r="B130" t="s">
        <v>17</v>
      </c>
      <c r="C130" t="s">
        <v>18</v>
      </c>
      <c r="D130" t="str">
        <f>("246628")</f>
        <v>246628</v>
      </c>
      <c r="E130" t="str">
        <f>("622454659681")</f>
        <v>622454659681</v>
      </c>
      <c r="G130" t="s">
        <v>149</v>
      </c>
      <c r="H130" s="2">
        <v>2090.84</v>
      </c>
      <c r="I130" t="s">
        <v>20</v>
      </c>
      <c r="J130" s="1">
        <v>43466</v>
      </c>
      <c r="K130">
        <v>1E-3</v>
      </c>
      <c r="L130">
        <v>2E-3</v>
      </c>
      <c r="N130" t="s">
        <v>21</v>
      </c>
    </row>
    <row r="131" spans="1:14" x14ac:dyDescent="0.3">
      <c r="A131" t="s">
        <v>16</v>
      </c>
      <c r="B131" t="s">
        <v>17</v>
      </c>
      <c r="C131" t="s">
        <v>18</v>
      </c>
      <c r="D131" t="str">
        <f>("246629")</f>
        <v>246629</v>
      </c>
      <c r="E131" t="str">
        <f>("622454659698")</f>
        <v>622454659698</v>
      </c>
      <c r="G131" t="s">
        <v>150</v>
      </c>
      <c r="H131" s="2">
        <v>3122.59</v>
      </c>
      <c r="I131" t="s">
        <v>20</v>
      </c>
      <c r="J131" s="1">
        <v>43466</v>
      </c>
      <c r="K131">
        <v>1E-3</v>
      </c>
      <c r="L131">
        <v>2E-3</v>
      </c>
      <c r="N131" t="s">
        <v>21</v>
      </c>
    </row>
    <row r="132" spans="1:14" x14ac:dyDescent="0.3">
      <c r="A132" t="s">
        <v>16</v>
      </c>
      <c r="B132" t="s">
        <v>17</v>
      </c>
      <c r="C132" t="s">
        <v>18</v>
      </c>
      <c r="D132" t="str">
        <f>("246630")</f>
        <v>246630</v>
      </c>
      <c r="E132" t="str">
        <f>("622454659704")</f>
        <v>622454659704</v>
      </c>
      <c r="G132" t="s">
        <v>151</v>
      </c>
      <c r="H132" s="2">
        <v>3153.01</v>
      </c>
      <c r="I132" t="s">
        <v>20</v>
      </c>
      <c r="J132" s="1">
        <v>43466</v>
      </c>
      <c r="K132">
        <v>1E-3</v>
      </c>
      <c r="L132">
        <v>2E-3</v>
      </c>
      <c r="N132" t="s">
        <v>21</v>
      </c>
    </row>
    <row r="133" spans="1:14" x14ac:dyDescent="0.3">
      <c r="A133" t="s">
        <v>16</v>
      </c>
      <c r="B133" t="s">
        <v>17</v>
      </c>
      <c r="C133" t="s">
        <v>18</v>
      </c>
      <c r="D133" t="str">
        <f>("246631")</f>
        <v>246631</v>
      </c>
      <c r="E133" t="str">
        <f>("622454659711")</f>
        <v>622454659711</v>
      </c>
      <c r="G133" t="s">
        <v>152</v>
      </c>
      <c r="H133" s="2">
        <v>3274.67</v>
      </c>
      <c r="I133" t="s">
        <v>20</v>
      </c>
      <c r="J133" s="1">
        <v>43466</v>
      </c>
      <c r="K133">
        <v>1E-3</v>
      </c>
      <c r="L133">
        <v>2E-3</v>
      </c>
      <c r="N133" t="s">
        <v>21</v>
      </c>
    </row>
    <row r="134" spans="1:14" x14ac:dyDescent="0.3">
      <c r="A134" t="s">
        <v>16</v>
      </c>
      <c r="B134" t="s">
        <v>17</v>
      </c>
      <c r="C134" t="s">
        <v>18</v>
      </c>
      <c r="D134" t="str">
        <f>("246632")</f>
        <v>246632</v>
      </c>
      <c r="E134" t="str">
        <f>("622454659728")</f>
        <v>622454659728</v>
      </c>
      <c r="G134" t="s">
        <v>153</v>
      </c>
      <c r="H134" s="2">
        <v>3291.47</v>
      </c>
      <c r="I134" t="s">
        <v>20</v>
      </c>
      <c r="J134" s="1">
        <v>43466</v>
      </c>
      <c r="K134">
        <v>1E-3</v>
      </c>
      <c r="L134">
        <v>2E-3</v>
      </c>
      <c r="N134" t="s">
        <v>21</v>
      </c>
    </row>
    <row r="135" spans="1:14" x14ac:dyDescent="0.3">
      <c r="A135" t="s">
        <v>16</v>
      </c>
      <c r="B135" t="s">
        <v>17</v>
      </c>
      <c r="C135" t="s">
        <v>18</v>
      </c>
      <c r="D135" t="str">
        <f>("246633")</f>
        <v>246633</v>
      </c>
      <c r="E135" t="str">
        <f>("622454659735")</f>
        <v>622454659735</v>
      </c>
      <c r="G135" t="s">
        <v>154</v>
      </c>
      <c r="H135" s="2">
        <v>3393.8</v>
      </c>
      <c r="I135" t="s">
        <v>20</v>
      </c>
      <c r="J135" s="1">
        <v>43466</v>
      </c>
      <c r="K135">
        <v>1E-3</v>
      </c>
      <c r="L135">
        <v>2E-3</v>
      </c>
      <c r="N135" t="s">
        <v>21</v>
      </c>
    </row>
    <row r="136" spans="1:14" x14ac:dyDescent="0.3">
      <c r="A136" t="s">
        <v>16</v>
      </c>
      <c r="B136" t="s">
        <v>17</v>
      </c>
      <c r="C136" t="s">
        <v>18</v>
      </c>
      <c r="D136" t="str">
        <f>("246634")</f>
        <v>246634</v>
      </c>
      <c r="E136" t="str">
        <f>("622454659742")</f>
        <v>622454659742</v>
      </c>
      <c r="G136" t="s">
        <v>155</v>
      </c>
      <c r="H136" s="2">
        <v>3478.31</v>
      </c>
      <c r="I136" t="s">
        <v>20</v>
      </c>
      <c r="J136" s="1">
        <v>43466</v>
      </c>
      <c r="K136">
        <v>1E-3</v>
      </c>
      <c r="L136">
        <v>2E-3</v>
      </c>
      <c r="N136" t="s">
        <v>21</v>
      </c>
    </row>
    <row r="137" spans="1:14" x14ac:dyDescent="0.3">
      <c r="A137" t="s">
        <v>16</v>
      </c>
      <c r="B137" t="s">
        <v>17</v>
      </c>
      <c r="C137" t="s">
        <v>18</v>
      </c>
      <c r="D137" t="str">
        <f>("246635")</f>
        <v>246635</v>
      </c>
      <c r="E137" t="str">
        <f>("622454659759")</f>
        <v>622454659759</v>
      </c>
      <c r="G137" t="s">
        <v>156</v>
      </c>
      <c r="H137" s="2">
        <v>3665.03</v>
      </c>
      <c r="I137" t="s">
        <v>20</v>
      </c>
      <c r="J137" s="1">
        <v>43466</v>
      </c>
      <c r="K137">
        <v>1E-3</v>
      </c>
      <c r="L137">
        <v>2E-3</v>
      </c>
      <c r="N137" t="s">
        <v>21</v>
      </c>
    </row>
    <row r="138" spans="1:14" x14ac:dyDescent="0.3">
      <c r="A138" t="s">
        <v>16</v>
      </c>
      <c r="B138" t="s">
        <v>17</v>
      </c>
      <c r="C138" t="s">
        <v>18</v>
      </c>
      <c r="D138" t="str">
        <f>("246636")</f>
        <v>246636</v>
      </c>
      <c r="E138" t="str">
        <f>("622454659766")</f>
        <v>622454659766</v>
      </c>
      <c r="G138" t="s">
        <v>157</v>
      </c>
      <c r="H138" s="2">
        <v>3975.27</v>
      </c>
      <c r="I138" t="s">
        <v>20</v>
      </c>
      <c r="J138" s="1">
        <v>43466</v>
      </c>
      <c r="K138">
        <v>1E-3</v>
      </c>
      <c r="L138">
        <v>2E-3</v>
      </c>
      <c r="N138" t="s">
        <v>21</v>
      </c>
    </row>
    <row r="139" spans="1:14" x14ac:dyDescent="0.3">
      <c r="A139" t="s">
        <v>16</v>
      </c>
      <c r="B139" t="s">
        <v>17</v>
      </c>
      <c r="C139" t="s">
        <v>18</v>
      </c>
      <c r="D139" t="str">
        <f>("246639")</f>
        <v>246639</v>
      </c>
      <c r="E139" t="str">
        <f>("622454659797")</f>
        <v>622454659797</v>
      </c>
      <c r="G139" t="s">
        <v>158</v>
      </c>
      <c r="H139" s="2">
        <v>3686.26</v>
      </c>
      <c r="I139" t="s">
        <v>20</v>
      </c>
      <c r="J139" s="1">
        <v>43466</v>
      </c>
      <c r="K139">
        <v>1E-3</v>
      </c>
      <c r="L139">
        <v>2E-3</v>
      </c>
      <c r="N139" t="s">
        <v>21</v>
      </c>
    </row>
    <row r="140" spans="1:14" x14ac:dyDescent="0.3">
      <c r="A140" t="s">
        <v>16</v>
      </c>
      <c r="B140" t="s">
        <v>17</v>
      </c>
      <c r="C140" t="s">
        <v>18</v>
      </c>
      <c r="D140" t="str">
        <f>("246640")</f>
        <v>246640</v>
      </c>
      <c r="E140" t="str">
        <f>("622454659803")</f>
        <v>622454659803</v>
      </c>
      <c r="G140" t="s">
        <v>159</v>
      </c>
      <c r="H140" s="2">
        <v>3702.92</v>
      </c>
      <c r="I140" t="s">
        <v>20</v>
      </c>
      <c r="J140" s="1">
        <v>43466</v>
      </c>
      <c r="K140">
        <v>1E-3</v>
      </c>
      <c r="L140">
        <v>2E-3</v>
      </c>
      <c r="N140" t="s">
        <v>21</v>
      </c>
    </row>
    <row r="141" spans="1:14" x14ac:dyDescent="0.3">
      <c r="A141" t="s">
        <v>16</v>
      </c>
      <c r="B141" t="s">
        <v>17</v>
      </c>
      <c r="C141" t="s">
        <v>18</v>
      </c>
      <c r="D141" t="str">
        <f>("246641")</f>
        <v>246641</v>
      </c>
      <c r="E141" t="str">
        <f>("622454659810")</f>
        <v>622454659810</v>
      </c>
      <c r="G141" t="s">
        <v>160</v>
      </c>
      <c r="H141" s="2">
        <v>3742.58</v>
      </c>
      <c r="I141" t="s">
        <v>20</v>
      </c>
      <c r="J141" s="1">
        <v>43466</v>
      </c>
      <c r="K141">
        <v>1E-3</v>
      </c>
      <c r="L141">
        <v>2E-3</v>
      </c>
      <c r="N141" t="s">
        <v>21</v>
      </c>
    </row>
    <row r="142" spans="1:14" x14ac:dyDescent="0.3">
      <c r="A142" t="s">
        <v>16</v>
      </c>
      <c r="B142" t="s">
        <v>17</v>
      </c>
      <c r="C142" t="s">
        <v>18</v>
      </c>
      <c r="D142" t="str">
        <f>("246642")</f>
        <v>246642</v>
      </c>
      <c r="E142" t="str">
        <f>("622454659827")</f>
        <v>622454659827</v>
      </c>
      <c r="G142" t="s">
        <v>161</v>
      </c>
      <c r="H142" s="2">
        <v>3785.27</v>
      </c>
      <c r="I142" t="s">
        <v>20</v>
      </c>
      <c r="J142" s="1">
        <v>43466</v>
      </c>
      <c r="K142">
        <v>1E-3</v>
      </c>
      <c r="L142">
        <v>2E-3</v>
      </c>
      <c r="N142" t="s">
        <v>21</v>
      </c>
    </row>
    <row r="143" spans="1:14" x14ac:dyDescent="0.3">
      <c r="A143" t="s">
        <v>16</v>
      </c>
      <c r="B143" t="s">
        <v>17</v>
      </c>
      <c r="C143" t="s">
        <v>18</v>
      </c>
      <c r="D143" t="str">
        <f>("246643")</f>
        <v>246643</v>
      </c>
      <c r="E143" t="str">
        <f>("622454659834")</f>
        <v>622454659834</v>
      </c>
      <c r="G143" t="s">
        <v>162</v>
      </c>
      <c r="H143" s="2">
        <v>3979.36</v>
      </c>
      <c r="I143" t="s">
        <v>20</v>
      </c>
      <c r="J143" s="1">
        <v>43466</v>
      </c>
      <c r="K143">
        <v>1E-3</v>
      </c>
      <c r="L143">
        <v>2E-3</v>
      </c>
      <c r="N143" t="s">
        <v>21</v>
      </c>
    </row>
    <row r="144" spans="1:14" x14ac:dyDescent="0.3">
      <c r="A144" t="s">
        <v>16</v>
      </c>
      <c r="B144" t="s">
        <v>17</v>
      </c>
      <c r="C144" t="s">
        <v>18</v>
      </c>
      <c r="D144" t="str">
        <f>("246644")</f>
        <v>246644</v>
      </c>
      <c r="E144" t="str">
        <f>("622454659841")</f>
        <v>622454659841</v>
      </c>
      <c r="G144" t="s">
        <v>163</v>
      </c>
      <c r="H144" s="2">
        <v>4000.85</v>
      </c>
      <c r="I144" t="s">
        <v>20</v>
      </c>
      <c r="J144" s="1">
        <v>43466</v>
      </c>
      <c r="K144">
        <v>1E-3</v>
      </c>
      <c r="L144">
        <v>2E-3</v>
      </c>
      <c r="N144" t="s">
        <v>21</v>
      </c>
    </row>
    <row r="145" spans="1:14" x14ac:dyDescent="0.3">
      <c r="A145" t="s">
        <v>16</v>
      </c>
      <c r="B145" t="s">
        <v>17</v>
      </c>
      <c r="C145" t="s">
        <v>18</v>
      </c>
      <c r="D145" t="str">
        <f>("246647")</f>
        <v>246647</v>
      </c>
      <c r="E145" t="str">
        <f>("622454659872")</f>
        <v>622454659872</v>
      </c>
      <c r="G145" t="s">
        <v>164</v>
      </c>
      <c r="H145" s="2">
        <v>4165.7299999999996</v>
      </c>
      <c r="I145" t="s">
        <v>20</v>
      </c>
      <c r="J145" s="1">
        <v>43466</v>
      </c>
      <c r="K145">
        <v>1E-3</v>
      </c>
      <c r="L145">
        <v>2E-3</v>
      </c>
      <c r="N145" t="s">
        <v>21</v>
      </c>
    </row>
    <row r="146" spans="1:14" x14ac:dyDescent="0.3">
      <c r="A146" t="s">
        <v>16</v>
      </c>
      <c r="B146" t="s">
        <v>17</v>
      </c>
      <c r="C146" t="s">
        <v>18</v>
      </c>
      <c r="D146" t="str">
        <f>("246645")</f>
        <v>246645</v>
      </c>
      <c r="E146" t="str">
        <f>("622454659858")</f>
        <v>622454659858</v>
      </c>
      <c r="G146" t="s">
        <v>165</v>
      </c>
      <c r="H146" s="2">
        <v>4800.7299999999996</v>
      </c>
      <c r="I146" t="s">
        <v>20</v>
      </c>
      <c r="J146" s="1">
        <v>43466</v>
      </c>
      <c r="K146">
        <v>1E-3</v>
      </c>
      <c r="L146">
        <v>2E-3</v>
      </c>
      <c r="N146" t="s">
        <v>21</v>
      </c>
    </row>
    <row r="147" spans="1:14" x14ac:dyDescent="0.3">
      <c r="A147" t="s">
        <v>16</v>
      </c>
      <c r="B147" t="s">
        <v>17</v>
      </c>
      <c r="C147" t="s">
        <v>18</v>
      </c>
      <c r="D147" t="str">
        <f>("246646")</f>
        <v>246646</v>
      </c>
      <c r="E147" t="str">
        <f>("622454659865")</f>
        <v>622454659865</v>
      </c>
      <c r="G147" t="s">
        <v>166</v>
      </c>
      <c r="H147" s="2">
        <v>5200.53</v>
      </c>
      <c r="I147" t="s">
        <v>20</v>
      </c>
      <c r="J147" s="1">
        <v>43466</v>
      </c>
      <c r="K147">
        <v>1E-3</v>
      </c>
      <c r="L147">
        <v>2E-3</v>
      </c>
      <c r="N147" t="s">
        <v>21</v>
      </c>
    </row>
    <row r="148" spans="1:14" x14ac:dyDescent="0.3">
      <c r="A148" t="s">
        <v>16</v>
      </c>
      <c r="B148" t="s">
        <v>17</v>
      </c>
      <c r="C148" t="s">
        <v>18</v>
      </c>
      <c r="D148" t="str">
        <f>("246648")</f>
        <v>246648</v>
      </c>
      <c r="E148" t="str">
        <f>("622454659889")</f>
        <v>622454659889</v>
      </c>
      <c r="G148" t="s">
        <v>167</v>
      </c>
      <c r="H148" s="2">
        <v>4654.68</v>
      </c>
      <c r="I148" t="s">
        <v>20</v>
      </c>
      <c r="J148" s="1">
        <v>43466</v>
      </c>
      <c r="K148">
        <v>1E-3</v>
      </c>
      <c r="L148">
        <v>2E-3</v>
      </c>
      <c r="N148" t="s">
        <v>21</v>
      </c>
    </row>
    <row r="149" spans="1:14" x14ac:dyDescent="0.3">
      <c r="A149" t="s">
        <v>16</v>
      </c>
      <c r="B149" t="s">
        <v>17</v>
      </c>
      <c r="C149" t="s">
        <v>18</v>
      </c>
      <c r="D149" t="str">
        <f>("246649")</f>
        <v>246649</v>
      </c>
      <c r="E149" t="str">
        <f>("622454659896")</f>
        <v>622454659896</v>
      </c>
      <c r="G149" t="s">
        <v>168</v>
      </c>
      <c r="H149" s="2">
        <v>4758.3500000000004</v>
      </c>
      <c r="I149" t="s">
        <v>20</v>
      </c>
      <c r="J149" s="1">
        <v>43466</v>
      </c>
      <c r="K149">
        <v>1E-3</v>
      </c>
      <c r="L149">
        <v>2E-3</v>
      </c>
      <c r="N149" t="s">
        <v>21</v>
      </c>
    </row>
    <row r="150" spans="1:14" x14ac:dyDescent="0.3">
      <c r="A150" t="s">
        <v>16</v>
      </c>
      <c r="B150" t="s">
        <v>17</v>
      </c>
      <c r="C150" t="s">
        <v>18</v>
      </c>
      <c r="D150" t="str">
        <f>("246650")</f>
        <v>246650</v>
      </c>
      <c r="E150" t="str">
        <f>("622454659902")</f>
        <v>622454659902</v>
      </c>
      <c r="G150" t="s">
        <v>169</v>
      </c>
      <c r="H150" s="2">
        <v>4810.3500000000004</v>
      </c>
      <c r="I150" t="s">
        <v>20</v>
      </c>
      <c r="J150" s="1">
        <v>43466</v>
      </c>
      <c r="K150">
        <v>1E-3</v>
      </c>
      <c r="L150">
        <v>2E-3</v>
      </c>
      <c r="N150" t="s">
        <v>21</v>
      </c>
    </row>
    <row r="151" spans="1:14" x14ac:dyDescent="0.3">
      <c r="A151" t="s">
        <v>16</v>
      </c>
      <c r="B151" t="s">
        <v>17</v>
      </c>
      <c r="C151" t="s">
        <v>18</v>
      </c>
      <c r="D151" t="str">
        <f>("246651")</f>
        <v>246651</v>
      </c>
      <c r="E151" t="str">
        <f>("622454659919")</f>
        <v>622454659919</v>
      </c>
      <c r="G151" t="s">
        <v>170</v>
      </c>
      <c r="H151" s="2">
        <v>4864.25</v>
      </c>
      <c r="I151" t="s">
        <v>20</v>
      </c>
      <c r="J151" s="1">
        <v>43466</v>
      </c>
      <c r="K151">
        <v>1E-3</v>
      </c>
      <c r="L151">
        <v>2E-3</v>
      </c>
      <c r="N151" t="s">
        <v>21</v>
      </c>
    </row>
    <row r="152" spans="1:14" x14ac:dyDescent="0.3">
      <c r="A152" t="s">
        <v>16</v>
      </c>
      <c r="B152" t="s">
        <v>17</v>
      </c>
      <c r="C152" t="s">
        <v>18</v>
      </c>
      <c r="D152" t="str">
        <f>("246652")</f>
        <v>246652</v>
      </c>
      <c r="E152" t="str">
        <f>("622454659926")</f>
        <v>622454659926</v>
      </c>
      <c r="G152" t="s">
        <v>171</v>
      </c>
      <c r="H152" s="2">
        <v>5113.7299999999996</v>
      </c>
      <c r="I152" t="s">
        <v>20</v>
      </c>
      <c r="J152" s="1">
        <v>43466</v>
      </c>
      <c r="K152">
        <v>1E-3</v>
      </c>
      <c r="L152">
        <v>2E-3</v>
      </c>
      <c r="N152" t="s">
        <v>21</v>
      </c>
    </row>
    <row r="153" spans="1:14" x14ac:dyDescent="0.3">
      <c r="A153" t="s">
        <v>16</v>
      </c>
      <c r="B153" t="s">
        <v>17</v>
      </c>
      <c r="C153" t="s">
        <v>18</v>
      </c>
      <c r="D153" t="str">
        <f>("246653")</f>
        <v>246653</v>
      </c>
      <c r="E153" t="str">
        <f>("622454659933")</f>
        <v>622454659933</v>
      </c>
      <c r="G153" t="s">
        <v>172</v>
      </c>
      <c r="H153" s="2">
        <v>5141.32</v>
      </c>
      <c r="I153" t="s">
        <v>20</v>
      </c>
      <c r="J153" s="1">
        <v>43466</v>
      </c>
      <c r="K153">
        <v>1E-3</v>
      </c>
      <c r="L153">
        <v>2E-3</v>
      </c>
      <c r="N153" t="s">
        <v>21</v>
      </c>
    </row>
    <row r="154" spans="1:14" x14ac:dyDescent="0.3">
      <c r="A154" t="s">
        <v>16</v>
      </c>
      <c r="B154" t="s">
        <v>17</v>
      </c>
      <c r="C154" t="s">
        <v>18</v>
      </c>
      <c r="D154" t="str">
        <f>("246637")</f>
        <v>246637</v>
      </c>
      <c r="E154" t="str">
        <f>("622454659773")</f>
        <v>622454659773</v>
      </c>
      <c r="G154" t="s">
        <v>173</v>
      </c>
      <c r="H154" s="2">
        <v>5353.13</v>
      </c>
      <c r="I154" t="s">
        <v>20</v>
      </c>
      <c r="J154" s="1">
        <v>43466</v>
      </c>
      <c r="K154">
        <v>1E-3</v>
      </c>
      <c r="L154">
        <v>2E-3</v>
      </c>
      <c r="N154" t="s">
        <v>21</v>
      </c>
    </row>
    <row r="155" spans="1:14" x14ac:dyDescent="0.3">
      <c r="A155" t="s">
        <v>16</v>
      </c>
      <c r="B155" t="s">
        <v>17</v>
      </c>
      <c r="C155" t="s">
        <v>18</v>
      </c>
      <c r="D155" t="str">
        <f>("246654")</f>
        <v>246654</v>
      </c>
      <c r="E155" t="str">
        <f>("622454659940")</f>
        <v>622454659940</v>
      </c>
      <c r="G155" t="s">
        <v>174</v>
      </c>
      <c r="H155" s="2">
        <v>6169.06</v>
      </c>
      <c r="I155" t="s">
        <v>20</v>
      </c>
      <c r="J155" s="1">
        <v>43466</v>
      </c>
      <c r="K155">
        <v>1E-3</v>
      </c>
      <c r="L155">
        <v>2E-3</v>
      </c>
      <c r="N155" t="s">
        <v>21</v>
      </c>
    </row>
    <row r="156" spans="1:14" x14ac:dyDescent="0.3">
      <c r="A156" t="s">
        <v>16</v>
      </c>
      <c r="B156" t="s">
        <v>17</v>
      </c>
      <c r="C156" t="s">
        <v>18</v>
      </c>
      <c r="D156" t="str">
        <f>("246655")</f>
        <v>246655</v>
      </c>
      <c r="E156" t="str">
        <f>("622454659957")</f>
        <v>622454659957</v>
      </c>
      <c r="G156" t="s">
        <v>175</v>
      </c>
      <c r="H156" s="2">
        <v>6682.94</v>
      </c>
      <c r="I156" t="s">
        <v>20</v>
      </c>
      <c r="J156" s="1">
        <v>43466</v>
      </c>
      <c r="K156">
        <v>1E-3</v>
      </c>
      <c r="L156">
        <v>2E-3</v>
      </c>
      <c r="N156" t="s">
        <v>21</v>
      </c>
    </row>
    <row r="157" spans="1:14" x14ac:dyDescent="0.3">
      <c r="A157" t="s">
        <v>16</v>
      </c>
      <c r="B157" t="s">
        <v>17</v>
      </c>
      <c r="C157" t="s">
        <v>18</v>
      </c>
      <c r="D157" t="str">
        <f>("246656")</f>
        <v>246656</v>
      </c>
      <c r="E157" t="str">
        <f>("622454659964")</f>
        <v>622454659964</v>
      </c>
      <c r="G157" t="s">
        <v>176</v>
      </c>
      <c r="H157" s="2">
        <v>8353.35</v>
      </c>
      <c r="I157" t="s">
        <v>20</v>
      </c>
      <c r="J157" s="1">
        <v>43466</v>
      </c>
      <c r="K157">
        <v>1E-3</v>
      </c>
      <c r="L157">
        <v>2E-3</v>
      </c>
      <c r="N157" t="s">
        <v>21</v>
      </c>
    </row>
    <row r="158" spans="1:14" x14ac:dyDescent="0.3">
      <c r="A158" t="s">
        <v>16</v>
      </c>
      <c r="B158" t="s">
        <v>17</v>
      </c>
      <c r="C158" t="s">
        <v>18</v>
      </c>
      <c r="D158" t="str">
        <f>("246657")</f>
        <v>246657</v>
      </c>
      <c r="E158" t="str">
        <f>("622454659971")</f>
        <v>622454659971</v>
      </c>
      <c r="G158" t="s">
        <v>177</v>
      </c>
      <c r="H158" s="2">
        <v>10432.799999999999</v>
      </c>
      <c r="I158" t="s">
        <v>20</v>
      </c>
      <c r="J158" s="1">
        <v>43466</v>
      </c>
      <c r="K158">
        <v>1E-3</v>
      </c>
      <c r="L158">
        <v>2E-3</v>
      </c>
      <c r="N158" t="s">
        <v>21</v>
      </c>
    </row>
    <row r="159" spans="1:14" x14ac:dyDescent="0.3">
      <c r="A159" t="s">
        <v>16</v>
      </c>
      <c r="B159" t="s">
        <v>17</v>
      </c>
      <c r="C159" t="s">
        <v>18</v>
      </c>
      <c r="D159" t="str">
        <f>("246658")</f>
        <v>246658</v>
      </c>
      <c r="E159" t="str">
        <f>("622454659988")</f>
        <v>622454659988</v>
      </c>
      <c r="G159" t="s">
        <v>178</v>
      </c>
      <c r="H159" s="2">
        <v>10503.98</v>
      </c>
      <c r="I159" t="s">
        <v>20</v>
      </c>
      <c r="J159" s="1">
        <v>43466</v>
      </c>
      <c r="K159">
        <v>1E-3</v>
      </c>
      <c r="L159">
        <v>2E-3</v>
      </c>
      <c r="N159" t="s">
        <v>21</v>
      </c>
    </row>
    <row r="160" spans="1:14" x14ac:dyDescent="0.3">
      <c r="A160" t="s">
        <v>16</v>
      </c>
      <c r="B160" t="s">
        <v>17</v>
      </c>
      <c r="C160" t="s">
        <v>18</v>
      </c>
      <c r="D160" t="str">
        <f>("246659")</f>
        <v>246659</v>
      </c>
      <c r="E160" t="str">
        <f>("622454659995")</f>
        <v>622454659995</v>
      </c>
      <c r="G160" t="s">
        <v>179</v>
      </c>
      <c r="H160" s="2">
        <v>10584.44</v>
      </c>
      <c r="I160" t="s">
        <v>20</v>
      </c>
      <c r="J160" s="1">
        <v>43466</v>
      </c>
      <c r="K160">
        <v>1E-3</v>
      </c>
      <c r="L160">
        <v>2E-3</v>
      </c>
      <c r="N160" t="s">
        <v>21</v>
      </c>
    </row>
    <row r="161" spans="1:14" x14ac:dyDescent="0.3">
      <c r="A161" t="s">
        <v>16</v>
      </c>
      <c r="B161" t="s">
        <v>17</v>
      </c>
      <c r="C161" t="s">
        <v>18</v>
      </c>
      <c r="D161" t="str">
        <f>("246660")</f>
        <v>246660</v>
      </c>
      <c r="E161" t="str">
        <f>("622454660007")</f>
        <v>622454660007</v>
      </c>
      <c r="G161" t="s">
        <v>180</v>
      </c>
      <c r="H161" s="2">
        <v>10715.12</v>
      </c>
      <c r="I161" t="s">
        <v>20</v>
      </c>
      <c r="J161" s="1">
        <v>43466</v>
      </c>
      <c r="K161">
        <v>1E-3</v>
      </c>
      <c r="L161">
        <v>2E-3</v>
      </c>
      <c r="N161" t="s">
        <v>21</v>
      </c>
    </row>
    <row r="162" spans="1:14" x14ac:dyDescent="0.3">
      <c r="A162" t="s">
        <v>16</v>
      </c>
      <c r="B162" t="s">
        <v>17</v>
      </c>
      <c r="C162" t="s">
        <v>18</v>
      </c>
      <c r="D162" t="str">
        <f>("246661")</f>
        <v>246661</v>
      </c>
      <c r="E162" t="str">
        <f>("622454660014")</f>
        <v>622454660014</v>
      </c>
      <c r="G162" t="s">
        <v>181</v>
      </c>
      <c r="H162" s="2">
        <v>10860.19</v>
      </c>
      <c r="I162" t="s">
        <v>20</v>
      </c>
      <c r="J162" s="1">
        <v>43466</v>
      </c>
      <c r="K162">
        <v>1E-3</v>
      </c>
      <c r="L162">
        <v>2E-3</v>
      </c>
      <c r="N162" t="s">
        <v>21</v>
      </c>
    </row>
    <row r="163" spans="1:14" x14ac:dyDescent="0.3">
      <c r="A163" t="s">
        <v>16</v>
      </c>
      <c r="B163" t="s">
        <v>17</v>
      </c>
      <c r="C163" t="s">
        <v>18</v>
      </c>
      <c r="D163" t="str">
        <f>("246662")</f>
        <v>246662</v>
      </c>
      <c r="E163" t="str">
        <f>("622454660021")</f>
        <v>622454660021</v>
      </c>
      <c r="G163" t="s">
        <v>182</v>
      </c>
      <c r="H163" s="2">
        <v>11118.14</v>
      </c>
      <c r="I163" t="s">
        <v>20</v>
      </c>
      <c r="J163" s="1">
        <v>43466</v>
      </c>
      <c r="K163">
        <v>1E-3</v>
      </c>
      <c r="L163">
        <v>2E-3</v>
      </c>
      <c r="N163" t="s">
        <v>21</v>
      </c>
    </row>
    <row r="164" spans="1:14" x14ac:dyDescent="0.3">
      <c r="A164" t="s">
        <v>16</v>
      </c>
      <c r="B164" t="s">
        <v>17</v>
      </c>
      <c r="C164" t="s">
        <v>18</v>
      </c>
      <c r="D164" t="str">
        <f>("246638")</f>
        <v>246638</v>
      </c>
      <c r="E164" t="str">
        <f>("622454659780")</f>
        <v>622454659780</v>
      </c>
      <c r="G164" t="s">
        <v>183</v>
      </c>
      <c r="H164" s="2">
        <v>11401.89</v>
      </c>
      <c r="I164" t="s">
        <v>20</v>
      </c>
      <c r="J164" s="1">
        <v>43466</v>
      </c>
      <c r="K164">
        <v>1E-3</v>
      </c>
      <c r="L164">
        <v>2E-3</v>
      </c>
      <c r="N164" t="s">
        <v>21</v>
      </c>
    </row>
    <row r="165" spans="1:14" x14ac:dyDescent="0.3">
      <c r="A165" t="s">
        <v>16</v>
      </c>
      <c r="B165" t="s">
        <v>17</v>
      </c>
      <c r="C165" t="s">
        <v>18</v>
      </c>
      <c r="D165" t="str">
        <f>("246663")</f>
        <v>246663</v>
      </c>
      <c r="E165" t="str">
        <f>("622454660038")</f>
        <v>622454660038</v>
      </c>
      <c r="G165" t="s">
        <v>184</v>
      </c>
      <c r="H165" s="2">
        <v>11707.92</v>
      </c>
      <c r="I165" t="s">
        <v>20</v>
      </c>
      <c r="J165" s="1">
        <v>43466</v>
      </c>
      <c r="K165">
        <v>1E-3</v>
      </c>
      <c r="L165">
        <v>2E-3</v>
      </c>
      <c r="N165" t="s">
        <v>21</v>
      </c>
    </row>
    <row r="166" spans="1:14" x14ac:dyDescent="0.3">
      <c r="A166" t="s">
        <v>16</v>
      </c>
      <c r="B166" t="s">
        <v>17</v>
      </c>
      <c r="C166" t="s">
        <v>18</v>
      </c>
      <c r="D166" t="str">
        <f>("246664")</f>
        <v>246664</v>
      </c>
      <c r="E166" t="str">
        <f>("622454660045")</f>
        <v>622454660045</v>
      </c>
      <c r="G166" t="s">
        <v>185</v>
      </c>
      <c r="H166" s="2">
        <v>13030.13</v>
      </c>
      <c r="I166" t="s">
        <v>20</v>
      </c>
      <c r="J166" s="1">
        <v>43466</v>
      </c>
      <c r="K166">
        <v>1E-3</v>
      </c>
      <c r="L166">
        <v>2E-3</v>
      </c>
      <c r="N166" t="s">
        <v>21</v>
      </c>
    </row>
    <row r="167" spans="1:14" x14ac:dyDescent="0.3">
      <c r="A167" t="s">
        <v>16</v>
      </c>
      <c r="B167" t="s">
        <v>17</v>
      </c>
      <c r="C167" t="s">
        <v>18</v>
      </c>
      <c r="D167" t="str">
        <f>("246665")</f>
        <v>246665</v>
      </c>
      <c r="E167" t="str">
        <f>("622454660052")</f>
        <v>622454660052</v>
      </c>
      <c r="G167" t="s">
        <v>186</v>
      </c>
      <c r="H167" s="2">
        <v>13401.07</v>
      </c>
      <c r="I167" t="s">
        <v>20</v>
      </c>
      <c r="J167" s="1">
        <v>43466</v>
      </c>
      <c r="K167">
        <v>1E-3</v>
      </c>
      <c r="L167">
        <v>2E-3</v>
      </c>
      <c r="N167" t="s">
        <v>21</v>
      </c>
    </row>
    <row r="168" spans="1:14" x14ac:dyDescent="0.3">
      <c r="A168" t="s">
        <v>16</v>
      </c>
      <c r="B168" t="s">
        <v>17</v>
      </c>
      <c r="C168" t="s">
        <v>18</v>
      </c>
      <c r="D168" t="str">
        <f>("246666")</f>
        <v>246666</v>
      </c>
      <c r="E168" t="str">
        <f>("622454660069")</f>
        <v>622454660069</v>
      </c>
      <c r="G168" t="s">
        <v>187</v>
      </c>
      <c r="H168" s="2">
        <v>14199.24</v>
      </c>
      <c r="I168" t="s">
        <v>20</v>
      </c>
      <c r="J168" s="1">
        <v>43466</v>
      </c>
      <c r="K168">
        <v>1E-3</v>
      </c>
      <c r="L168">
        <v>2E-3</v>
      </c>
      <c r="N168" t="s">
        <v>21</v>
      </c>
    </row>
    <row r="169" spans="1:14" x14ac:dyDescent="0.3">
      <c r="A169" t="s">
        <v>16</v>
      </c>
      <c r="B169" t="s">
        <v>17</v>
      </c>
      <c r="C169" t="s">
        <v>18</v>
      </c>
      <c r="D169" t="str">
        <f>("246667")</f>
        <v>246667</v>
      </c>
      <c r="E169" t="str">
        <f>("622454660083")</f>
        <v>622454660083</v>
      </c>
      <c r="G169" t="s">
        <v>188</v>
      </c>
      <c r="H169" s="2">
        <v>89</v>
      </c>
      <c r="I169" t="s">
        <v>20</v>
      </c>
      <c r="J169" s="1">
        <v>43466</v>
      </c>
      <c r="K169">
        <v>1E-3</v>
      </c>
      <c r="L169">
        <v>2E-3</v>
      </c>
      <c r="N169" t="s">
        <v>21</v>
      </c>
    </row>
    <row r="170" spans="1:14" x14ac:dyDescent="0.3">
      <c r="A170" t="s">
        <v>16</v>
      </c>
      <c r="B170" t="s">
        <v>17</v>
      </c>
      <c r="C170" t="s">
        <v>18</v>
      </c>
      <c r="D170" t="str">
        <f>("246668")</f>
        <v>246668</v>
      </c>
      <c r="E170" t="str">
        <f>("622454660106")</f>
        <v>622454660106</v>
      </c>
      <c r="G170" t="s">
        <v>189</v>
      </c>
      <c r="H170" s="2">
        <v>278.3</v>
      </c>
      <c r="I170" t="s">
        <v>20</v>
      </c>
      <c r="J170" s="1">
        <v>43466</v>
      </c>
      <c r="K170">
        <v>1E-3</v>
      </c>
      <c r="L170">
        <v>2E-3</v>
      </c>
      <c r="N170" t="s">
        <v>21</v>
      </c>
    </row>
    <row r="171" spans="1:14" x14ac:dyDescent="0.3">
      <c r="A171" t="s">
        <v>16</v>
      </c>
      <c r="B171" t="s">
        <v>17</v>
      </c>
      <c r="C171" t="s">
        <v>18</v>
      </c>
      <c r="D171" t="str">
        <f>("246669")</f>
        <v>246669</v>
      </c>
      <c r="E171" t="str">
        <f>("622454660120")</f>
        <v>622454660120</v>
      </c>
      <c r="G171" t="s">
        <v>190</v>
      </c>
      <c r="H171" s="2">
        <v>418.06</v>
      </c>
      <c r="I171" t="s">
        <v>20</v>
      </c>
      <c r="J171" s="1">
        <v>43466</v>
      </c>
      <c r="K171">
        <v>10.661</v>
      </c>
      <c r="L171">
        <v>23.503</v>
      </c>
      <c r="N171" t="s">
        <v>21</v>
      </c>
    </row>
    <row r="172" spans="1:14" x14ac:dyDescent="0.3">
      <c r="A172" t="s">
        <v>16</v>
      </c>
      <c r="B172" t="s">
        <v>17</v>
      </c>
      <c r="C172" t="s">
        <v>18</v>
      </c>
      <c r="D172" t="str">
        <f>("246670")</f>
        <v>246670</v>
      </c>
      <c r="E172" t="str">
        <f>("622454660144")</f>
        <v>622454660144</v>
      </c>
      <c r="G172" t="s">
        <v>191</v>
      </c>
      <c r="H172" s="2">
        <v>676.07</v>
      </c>
      <c r="I172" t="s">
        <v>20</v>
      </c>
      <c r="J172" s="1">
        <v>43466</v>
      </c>
      <c r="K172">
        <v>1E-3</v>
      </c>
      <c r="L172">
        <v>2E-3</v>
      </c>
      <c r="N172" t="s">
        <v>21</v>
      </c>
    </row>
    <row r="173" spans="1:14" x14ac:dyDescent="0.3">
      <c r="A173" t="s">
        <v>16</v>
      </c>
      <c r="B173" t="s">
        <v>17</v>
      </c>
      <c r="C173" t="s">
        <v>18</v>
      </c>
      <c r="D173" t="str">
        <f>("246671")</f>
        <v>246671</v>
      </c>
      <c r="E173" t="str">
        <f>("622454660151")</f>
        <v>622454660151</v>
      </c>
      <c r="G173" t="s">
        <v>192</v>
      </c>
      <c r="H173" s="2">
        <v>982.87</v>
      </c>
      <c r="I173" t="s">
        <v>20</v>
      </c>
      <c r="J173" s="1">
        <v>43466</v>
      </c>
      <c r="K173">
        <v>37.012</v>
      </c>
      <c r="L173">
        <v>81.596999999999994</v>
      </c>
      <c r="N173" t="s">
        <v>21</v>
      </c>
    </row>
    <row r="174" spans="1:14" x14ac:dyDescent="0.3">
      <c r="A174" t="s">
        <v>16</v>
      </c>
      <c r="B174" t="s">
        <v>17</v>
      </c>
      <c r="C174" t="s">
        <v>18</v>
      </c>
      <c r="D174" t="str">
        <f>("246672")</f>
        <v>246672</v>
      </c>
      <c r="E174" t="str">
        <f>("622454660175")</f>
        <v>622454660175</v>
      </c>
      <c r="G174" t="s">
        <v>193</v>
      </c>
      <c r="H174" s="2">
        <v>2131.92</v>
      </c>
      <c r="I174" t="s">
        <v>20</v>
      </c>
      <c r="J174" s="1">
        <v>43466</v>
      </c>
      <c r="K174">
        <v>1E-3</v>
      </c>
      <c r="L174">
        <v>2E-3</v>
      </c>
      <c r="N174" t="s">
        <v>21</v>
      </c>
    </row>
    <row r="175" spans="1:14" x14ac:dyDescent="0.3">
      <c r="A175" t="s">
        <v>16</v>
      </c>
      <c r="B175" t="s">
        <v>17</v>
      </c>
      <c r="C175" t="s">
        <v>18</v>
      </c>
      <c r="D175" t="str">
        <f>("246673")</f>
        <v>246673</v>
      </c>
      <c r="E175" t="str">
        <f>("622454660182")</f>
        <v>622454660182</v>
      </c>
      <c r="G175" t="s">
        <v>194</v>
      </c>
      <c r="H175" s="2">
        <v>2462.08</v>
      </c>
      <c r="I175" t="s">
        <v>20</v>
      </c>
      <c r="J175" s="1">
        <v>43466</v>
      </c>
      <c r="K175">
        <v>1E-3</v>
      </c>
      <c r="L175">
        <v>2E-3</v>
      </c>
      <c r="N175" t="s">
        <v>21</v>
      </c>
    </row>
    <row r="176" spans="1:14" x14ac:dyDescent="0.3">
      <c r="A176" t="s">
        <v>16</v>
      </c>
      <c r="B176" t="s">
        <v>17</v>
      </c>
      <c r="C176" t="s">
        <v>18</v>
      </c>
      <c r="D176" t="str">
        <f>("246674")</f>
        <v>246674</v>
      </c>
      <c r="E176" t="str">
        <f>("622454660199")</f>
        <v>622454660199</v>
      </c>
      <c r="G176" t="s">
        <v>195</v>
      </c>
      <c r="H176" s="2">
        <v>3105.29</v>
      </c>
      <c r="I176" t="s">
        <v>20</v>
      </c>
      <c r="J176" s="1">
        <v>43466</v>
      </c>
      <c r="K176">
        <v>1E-3</v>
      </c>
      <c r="L176">
        <v>2E-3</v>
      </c>
      <c r="N176" t="s">
        <v>21</v>
      </c>
    </row>
    <row r="177" spans="1:14" x14ac:dyDescent="0.3">
      <c r="A177" t="s">
        <v>16</v>
      </c>
      <c r="B177" t="s">
        <v>17</v>
      </c>
      <c r="C177" t="s">
        <v>18</v>
      </c>
      <c r="D177" t="str">
        <f>("246675")</f>
        <v>246675</v>
      </c>
      <c r="E177" t="str">
        <f>("622454660205")</f>
        <v>622454660205</v>
      </c>
      <c r="G177" t="s">
        <v>196</v>
      </c>
      <c r="H177" s="2">
        <v>3990.45</v>
      </c>
      <c r="I177" t="s">
        <v>20</v>
      </c>
      <c r="J177" s="1">
        <v>43466</v>
      </c>
      <c r="K177">
        <v>1E-3</v>
      </c>
      <c r="L177">
        <v>2E-3</v>
      </c>
      <c r="N177" t="s">
        <v>21</v>
      </c>
    </row>
    <row r="178" spans="1:14" x14ac:dyDescent="0.3">
      <c r="A178" t="s">
        <v>16</v>
      </c>
      <c r="B178" t="s">
        <v>17</v>
      </c>
      <c r="C178" t="s">
        <v>18</v>
      </c>
      <c r="D178" t="str">
        <f>("246676")</f>
        <v>246676</v>
      </c>
      <c r="E178" t="str">
        <f>("622454660212")</f>
        <v>622454660212</v>
      </c>
      <c r="G178" t="s">
        <v>197</v>
      </c>
      <c r="H178" s="2">
        <v>8553.2999999999993</v>
      </c>
      <c r="I178" t="s">
        <v>20</v>
      </c>
      <c r="J178" s="1">
        <v>43466</v>
      </c>
      <c r="K178">
        <v>1E-3</v>
      </c>
      <c r="L178">
        <v>2E-3</v>
      </c>
      <c r="N178" t="s">
        <v>21</v>
      </c>
    </row>
    <row r="179" spans="1:14" x14ac:dyDescent="0.3">
      <c r="A179" t="s">
        <v>16</v>
      </c>
      <c r="B179" t="s">
        <v>17</v>
      </c>
      <c r="C179" t="s">
        <v>18</v>
      </c>
      <c r="D179" t="str">
        <f>("246480")</f>
        <v>246480</v>
      </c>
      <c r="E179" t="str">
        <f>("622454658202")</f>
        <v>622454658202</v>
      </c>
      <c r="G179" t="s">
        <v>198</v>
      </c>
      <c r="H179" s="2">
        <v>113.93</v>
      </c>
      <c r="I179" t="s">
        <v>20</v>
      </c>
      <c r="J179" s="1">
        <v>43466</v>
      </c>
      <c r="K179">
        <v>1E-3</v>
      </c>
      <c r="L179">
        <v>2E-3</v>
      </c>
      <c r="N179" t="s">
        <v>21</v>
      </c>
    </row>
    <row r="180" spans="1:14" x14ac:dyDescent="0.3">
      <c r="A180" t="s">
        <v>16</v>
      </c>
      <c r="B180" t="s">
        <v>17</v>
      </c>
      <c r="C180" t="s">
        <v>18</v>
      </c>
      <c r="D180" t="str">
        <f>("246481")</f>
        <v>246481</v>
      </c>
      <c r="E180" t="str">
        <f>("622454658219")</f>
        <v>622454658219</v>
      </c>
      <c r="G180" t="s">
        <v>199</v>
      </c>
      <c r="H180" s="2">
        <v>207.09</v>
      </c>
      <c r="I180" t="s">
        <v>20</v>
      </c>
      <c r="J180" s="1">
        <v>43466</v>
      </c>
      <c r="K180">
        <v>1E-3</v>
      </c>
      <c r="L180">
        <v>2E-3</v>
      </c>
      <c r="N180" t="s">
        <v>21</v>
      </c>
    </row>
    <row r="181" spans="1:14" x14ac:dyDescent="0.3">
      <c r="A181" t="s">
        <v>16</v>
      </c>
      <c r="B181" t="s">
        <v>17</v>
      </c>
      <c r="C181" t="s">
        <v>18</v>
      </c>
      <c r="D181" t="str">
        <f>("246482")</f>
        <v>246482</v>
      </c>
      <c r="E181" t="str">
        <f>("622454658226")</f>
        <v>622454658226</v>
      </c>
      <c r="G181" t="s">
        <v>200</v>
      </c>
      <c r="H181" s="2">
        <v>303.7</v>
      </c>
      <c r="I181" t="s">
        <v>20</v>
      </c>
      <c r="J181" s="1">
        <v>43466</v>
      </c>
      <c r="K181">
        <v>1E-3</v>
      </c>
      <c r="L181">
        <v>2E-3</v>
      </c>
      <c r="N181" t="s">
        <v>21</v>
      </c>
    </row>
    <row r="182" spans="1:14" x14ac:dyDescent="0.3">
      <c r="A182" t="s">
        <v>16</v>
      </c>
      <c r="B182" t="s">
        <v>17</v>
      </c>
      <c r="C182" t="s">
        <v>18</v>
      </c>
      <c r="D182" t="str">
        <f>("246483")</f>
        <v>246483</v>
      </c>
      <c r="E182" t="str">
        <f>("622454658233")</f>
        <v>622454658233</v>
      </c>
      <c r="G182" t="s">
        <v>201</v>
      </c>
      <c r="H182" s="2">
        <v>388.66</v>
      </c>
      <c r="I182" t="s">
        <v>20</v>
      </c>
      <c r="J182" s="1">
        <v>43466</v>
      </c>
      <c r="K182">
        <v>1E-3</v>
      </c>
      <c r="L182">
        <v>2E-3</v>
      </c>
      <c r="N182" t="s">
        <v>21</v>
      </c>
    </row>
    <row r="183" spans="1:14" x14ac:dyDescent="0.3">
      <c r="A183" t="s">
        <v>16</v>
      </c>
      <c r="B183" t="s">
        <v>17</v>
      </c>
      <c r="C183" t="s">
        <v>18</v>
      </c>
      <c r="D183" t="str">
        <f>("246484")</f>
        <v>246484</v>
      </c>
      <c r="E183" t="str">
        <f>("622454658240")</f>
        <v>622454658240</v>
      </c>
      <c r="G183" t="s">
        <v>202</v>
      </c>
      <c r="H183" s="2">
        <v>781.76</v>
      </c>
      <c r="I183" t="s">
        <v>20</v>
      </c>
      <c r="J183" s="1">
        <v>43466</v>
      </c>
      <c r="K183">
        <v>1E-3</v>
      </c>
      <c r="L183">
        <v>2E-3</v>
      </c>
      <c r="N183" t="s">
        <v>21</v>
      </c>
    </row>
    <row r="184" spans="1:14" x14ac:dyDescent="0.3">
      <c r="A184" t="s">
        <v>16</v>
      </c>
      <c r="B184" t="s">
        <v>17</v>
      </c>
      <c r="C184" t="s">
        <v>18</v>
      </c>
      <c r="D184" t="str">
        <f>("246485")</f>
        <v>246485</v>
      </c>
      <c r="E184" t="str">
        <f>("622454658257")</f>
        <v>622454658257</v>
      </c>
      <c r="G184" t="s">
        <v>203</v>
      </c>
      <c r="H184" s="2">
        <v>1105.4000000000001</v>
      </c>
      <c r="I184" t="s">
        <v>20</v>
      </c>
      <c r="J184" s="1">
        <v>43466</v>
      </c>
      <c r="K184">
        <v>1E-3</v>
      </c>
      <c r="L184">
        <v>2E-3</v>
      </c>
      <c r="N184" t="s">
        <v>21</v>
      </c>
    </row>
    <row r="185" spans="1:14" x14ac:dyDescent="0.3">
      <c r="A185" t="s">
        <v>16</v>
      </c>
      <c r="B185" t="s">
        <v>17</v>
      </c>
      <c r="C185" t="s">
        <v>18</v>
      </c>
      <c r="D185" t="str">
        <f>("246486")</f>
        <v>246486</v>
      </c>
      <c r="E185" t="str">
        <f>("622454658264")</f>
        <v>622454658264</v>
      </c>
      <c r="G185" t="s">
        <v>204</v>
      </c>
      <c r="H185" s="2">
        <v>1840.8</v>
      </c>
      <c r="I185" t="s">
        <v>20</v>
      </c>
      <c r="J185" s="1">
        <v>43466</v>
      </c>
      <c r="K185">
        <v>1E-3</v>
      </c>
      <c r="L185">
        <v>2E-3</v>
      </c>
      <c r="N185" t="s">
        <v>21</v>
      </c>
    </row>
    <row r="186" spans="1:14" x14ac:dyDescent="0.3">
      <c r="A186" t="s">
        <v>16</v>
      </c>
      <c r="B186" t="s">
        <v>17</v>
      </c>
      <c r="C186" t="s">
        <v>18</v>
      </c>
      <c r="D186" t="str">
        <f>("246487")</f>
        <v>246487</v>
      </c>
      <c r="E186" t="str">
        <f>("622454658271")</f>
        <v>622454658271</v>
      </c>
      <c r="G186" t="s">
        <v>205</v>
      </c>
      <c r="H186" s="2">
        <v>2137.8000000000002</v>
      </c>
      <c r="I186" t="s">
        <v>20</v>
      </c>
      <c r="J186" s="1">
        <v>43466</v>
      </c>
      <c r="K186">
        <v>1E-3</v>
      </c>
      <c r="L186">
        <v>2E-3</v>
      </c>
      <c r="N186" t="s">
        <v>21</v>
      </c>
    </row>
    <row r="187" spans="1:14" x14ac:dyDescent="0.3">
      <c r="A187" t="s">
        <v>16</v>
      </c>
      <c r="B187" t="s">
        <v>17</v>
      </c>
      <c r="C187" t="s">
        <v>18</v>
      </c>
      <c r="D187" t="str">
        <f>("246488")</f>
        <v>246488</v>
      </c>
      <c r="E187" t="str">
        <f>("622454658288")</f>
        <v>622454658288</v>
      </c>
      <c r="G187" t="s">
        <v>206</v>
      </c>
      <c r="H187" s="2">
        <v>3034.93</v>
      </c>
      <c r="I187" t="s">
        <v>20</v>
      </c>
      <c r="J187" s="1">
        <v>43466</v>
      </c>
      <c r="K187">
        <v>1E-3</v>
      </c>
      <c r="L187">
        <v>2E-3</v>
      </c>
      <c r="N187" t="s">
        <v>21</v>
      </c>
    </row>
    <row r="188" spans="1:14" x14ac:dyDescent="0.3">
      <c r="A188" t="s">
        <v>16</v>
      </c>
      <c r="B188" t="s">
        <v>17</v>
      </c>
      <c r="C188" t="s">
        <v>18</v>
      </c>
      <c r="D188" t="str">
        <f>("246489")</f>
        <v>246489</v>
      </c>
      <c r="E188" t="str">
        <f>("622454658295")</f>
        <v>622454658295</v>
      </c>
      <c r="G188" t="s">
        <v>207</v>
      </c>
      <c r="H188" s="2">
        <v>5253.48</v>
      </c>
      <c r="I188" t="s">
        <v>20</v>
      </c>
      <c r="J188" s="1">
        <v>43466</v>
      </c>
      <c r="K188">
        <v>1E-3</v>
      </c>
      <c r="L188">
        <v>2E-3</v>
      </c>
      <c r="N188" t="s">
        <v>21</v>
      </c>
    </row>
    <row r="189" spans="1:14" x14ac:dyDescent="0.3">
      <c r="A189" t="s">
        <v>16</v>
      </c>
      <c r="B189" t="s">
        <v>17</v>
      </c>
      <c r="C189" t="s">
        <v>18</v>
      </c>
      <c r="D189" t="str">
        <f>("246490")</f>
        <v>246490</v>
      </c>
      <c r="E189" t="str">
        <f>("622454658301")</f>
        <v>622454658301</v>
      </c>
      <c r="G189" t="s">
        <v>208</v>
      </c>
      <c r="H189" s="2">
        <v>123.82</v>
      </c>
      <c r="I189" t="s">
        <v>20</v>
      </c>
      <c r="J189" s="1">
        <v>43466</v>
      </c>
      <c r="K189">
        <v>1E-3</v>
      </c>
      <c r="L189">
        <v>2E-3</v>
      </c>
      <c r="N189" t="s">
        <v>21</v>
      </c>
    </row>
    <row r="190" spans="1:14" x14ac:dyDescent="0.3">
      <c r="A190" t="s">
        <v>16</v>
      </c>
      <c r="B190" t="s">
        <v>17</v>
      </c>
      <c r="C190" t="s">
        <v>18</v>
      </c>
      <c r="D190" t="str">
        <f>("246491")</f>
        <v>246491</v>
      </c>
      <c r="E190" t="str">
        <f>("622454658318")</f>
        <v>622454658318</v>
      </c>
      <c r="G190" t="s">
        <v>209</v>
      </c>
      <c r="H190" s="2">
        <v>192.72</v>
      </c>
      <c r="I190" t="s">
        <v>20</v>
      </c>
      <c r="J190" s="1">
        <v>43466</v>
      </c>
      <c r="K190">
        <v>1E-3</v>
      </c>
      <c r="L190">
        <v>2E-3</v>
      </c>
      <c r="N190" t="s">
        <v>21</v>
      </c>
    </row>
    <row r="191" spans="1:14" x14ac:dyDescent="0.3">
      <c r="A191" t="s">
        <v>16</v>
      </c>
      <c r="B191" t="s">
        <v>17</v>
      </c>
      <c r="C191" t="s">
        <v>18</v>
      </c>
      <c r="D191" t="str">
        <f>("246492")</f>
        <v>246492</v>
      </c>
      <c r="E191" t="str">
        <f>("622454658325")</f>
        <v>622454658325</v>
      </c>
      <c r="G191" t="s">
        <v>210</v>
      </c>
      <c r="H191" s="2">
        <v>307.14999999999998</v>
      </c>
      <c r="I191" t="s">
        <v>20</v>
      </c>
      <c r="J191" s="1">
        <v>43466</v>
      </c>
      <c r="K191">
        <v>1E-3</v>
      </c>
      <c r="L191">
        <v>2E-3</v>
      </c>
      <c r="N191" t="s">
        <v>21</v>
      </c>
    </row>
    <row r="192" spans="1:14" x14ac:dyDescent="0.3">
      <c r="A192" t="s">
        <v>16</v>
      </c>
      <c r="B192" t="s">
        <v>17</v>
      </c>
      <c r="C192" t="s">
        <v>18</v>
      </c>
      <c r="D192" t="str">
        <f>("246493")</f>
        <v>246493</v>
      </c>
      <c r="E192" t="str">
        <f>("622454658332")</f>
        <v>622454658332</v>
      </c>
      <c r="G192" t="s">
        <v>211</v>
      </c>
      <c r="H192" s="2">
        <v>486.45</v>
      </c>
      <c r="I192" t="s">
        <v>20</v>
      </c>
      <c r="J192" s="1">
        <v>43466</v>
      </c>
      <c r="K192">
        <v>1E-3</v>
      </c>
      <c r="L192">
        <v>2E-3</v>
      </c>
      <c r="N192" t="s">
        <v>21</v>
      </c>
    </row>
    <row r="193" spans="1:14" x14ac:dyDescent="0.3">
      <c r="A193" t="s">
        <v>16</v>
      </c>
      <c r="B193" t="s">
        <v>17</v>
      </c>
      <c r="C193" t="s">
        <v>18</v>
      </c>
      <c r="D193" t="str">
        <f>("246494")</f>
        <v>246494</v>
      </c>
      <c r="E193" t="str">
        <f>("622454658349")</f>
        <v>622454658349</v>
      </c>
      <c r="G193" t="s">
        <v>212</v>
      </c>
      <c r="H193" s="2">
        <v>778.52</v>
      </c>
      <c r="I193" t="s">
        <v>20</v>
      </c>
      <c r="J193" s="1">
        <v>43466</v>
      </c>
      <c r="K193">
        <v>1E-3</v>
      </c>
      <c r="L193">
        <v>2E-3</v>
      </c>
      <c r="N193" t="s">
        <v>21</v>
      </c>
    </row>
    <row r="194" spans="1:14" x14ac:dyDescent="0.3">
      <c r="A194" t="s">
        <v>16</v>
      </c>
      <c r="B194" t="s">
        <v>17</v>
      </c>
      <c r="C194" t="s">
        <v>18</v>
      </c>
      <c r="D194" t="str">
        <f>("246495")</f>
        <v>246495</v>
      </c>
      <c r="E194" t="str">
        <f>("622454658356")</f>
        <v>622454658356</v>
      </c>
      <c r="G194" t="s">
        <v>213</v>
      </c>
      <c r="H194" s="2">
        <v>1316.46</v>
      </c>
      <c r="I194" t="s">
        <v>20</v>
      </c>
      <c r="J194" s="1">
        <v>43466</v>
      </c>
      <c r="K194">
        <v>1E-3</v>
      </c>
      <c r="L194">
        <v>2E-3</v>
      </c>
      <c r="N194" t="s">
        <v>21</v>
      </c>
    </row>
    <row r="195" spans="1:14" x14ac:dyDescent="0.3">
      <c r="A195" t="s">
        <v>16</v>
      </c>
      <c r="B195" t="s">
        <v>17</v>
      </c>
      <c r="C195" t="s">
        <v>18</v>
      </c>
      <c r="D195" t="str">
        <f>("246496")</f>
        <v>246496</v>
      </c>
      <c r="E195" t="str">
        <f>("622454658363")</f>
        <v>622454658363</v>
      </c>
      <c r="G195" t="s">
        <v>214</v>
      </c>
      <c r="H195" s="2">
        <v>1946.45</v>
      </c>
      <c r="I195" t="s">
        <v>20</v>
      </c>
      <c r="J195" s="1">
        <v>43466</v>
      </c>
      <c r="K195">
        <v>1E-3</v>
      </c>
      <c r="L195">
        <v>2E-3</v>
      </c>
      <c r="N195" t="s">
        <v>21</v>
      </c>
    </row>
    <row r="196" spans="1:14" x14ac:dyDescent="0.3">
      <c r="A196" t="s">
        <v>16</v>
      </c>
      <c r="B196" t="s">
        <v>17</v>
      </c>
      <c r="C196" t="s">
        <v>18</v>
      </c>
      <c r="D196" t="str">
        <f>("246497")</f>
        <v>246497</v>
      </c>
      <c r="E196" t="str">
        <f>("622454658370")</f>
        <v>622454658370</v>
      </c>
      <c r="G196" t="s">
        <v>215</v>
      </c>
      <c r="H196" s="2">
        <v>3269.3</v>
      </c>
      <c r="I196" t="s">
        <v>20</v>
      </c>
      <c r="J196" s="1">
        <v>43466</v>
      </c>
      <c r="K196">
        <v>1E-3</v>
      </c>
      <c r="L196">
        <v>2E-3</v>
      </c>
      <c r="N196" t="s">
        <v>21</v>
      </c>
    </row>
    <row r="197" spans="1:14" x14ac:dyDescent="0.3">
      <c r="A197" t="s">
        <v>16</v>
      </c>
      <c r="B197" t="s">
        <v>17</v>
      </c>
      <c r="C197" t="s">
        <v>18</v>
      </c>
      <c r="D197" t="str">
        <f>("246498")</f>
        <v>246498</v>
      </c>
      <c r="E197" t="str">
        <f>("622454658387")</f>
        <v>622454658387</v>
      </c>
      <c r="G197" t="s">
        <v>216</v>
      </c>
      <c r="H197" s="2">
        <v>3793.57</v>
      </c>
      <c r="I197" t="s">
        <v>20</v>
      </c>
      <c r="J197" s="1">
        <v>43466</v>
      </c>
      <c r="K197">
        <v>1E-3</v>
      </c>
      <c r="L197">
        <v>2E-3</v>
      </c>
      <c r="N197" t="s">
        <v>21</v>
      </c>
    </row>
    <row r="198" spans="1:14" x14ac:dyDescent="0.3">
      <c r="A198" t="s">
        <v>16</v>
      </c>
      <c r="B198" t="s">
        <v>17</v>
      </c>
      <c r="C198" t="s">
        <v>18</v>
      </c>
      <c r="D198" t="str">
        <f>("246499")</f>
        <v>246499</v>
      </c>
      <c r="E198" t="str">
        <f>("622454658394")</f>
        <v>622454658394</v>
      </c>
      <c r="G198" t="s">
        <v>217</v>
      </c>
      <c r="H198" s="2">
        <v>4428.82</v>
      </c>
      <c r="I198" t="s">
        <v>20</v>
      </c>
      <c r="J198" s="1">
        <v>43466</v>
      </c>
      <c r="K198">
        <v>1E-3</v>
      </c>
      <c r="L198">
        <v>2E-3</v>
      </c>
      <c r="N198" t="s">
        <v>21</v>
      </c>
    </row>
    <row r="199" spans="1:14" x14ac:dyDescent="0.3">
      <c r="A199" t="s">
        <v>16</v>
      </c>
      <c r="B199" t="s">
        <v>17</v>
      </c>
      <c r="C199" t="s">
        <v>18</v>
      </c>
      <c r="D199" t="str">
        <f>("246450")</f>
        <v>246450</v>
      </c>
      <c r="E199" t="str">
        <f>("622454657908")</f>
        <v>622454657908</v>
      </c>
      <c r="G199" t="s">
        <v>218</v>
      </c>
      <c r="H199" s="2">
        <v>156.13</v>
      </c>
      <c r="I199" t="s">
        <v>20</v>
      </c>
      <c r="J199" s="1">
        <v>43466</v>
      </c>
      <c r="K199">
        <v>1E-3</v>
      </c>
      <c r="L199">
        <v>2E-3</v>
      </c>
      <c r="N199" t="s">
        <v>21</v>
      </c>
    </row>
    <row r="200" spans="1:14" x14ac:dyDescent="0.3">
      <c r="A200" t="s">
        <v>16</v>
      </c>
      <c r="B200" t="s">
        <v>17</v>
      </c>
      <c r="C200" t="s">
        <v>18</v>
      </c>
      <c r="D200" t="str">
        <f>("246451")</f>
        <v>246451</v>
      </c>
      <c r="E200" t="str">
        <f>("622454657915")</f>
        <v>622454657915</v>
      </c>
      <c r="G200" t="s">
        <v>219</v>
      </c>
      <c r="H200" s="2">
        <v>427.34</v>
      </c>
      <c r="I200" t="s">
        <v>20</v>
      </c>
      <c r="J200" s="1">
        <v>43466</v>
      </c>
      <c r="K200">
        <v>1E-3</v>
      </c>
      <c r="L200">
        <v>2E-3</v>
      </c>
      <c r="N200" t="s">
        <v>21</v>
      </c>
    </row>
    <row r="201" spans="1:14" x14ac:dyDescent="0.3">
      <c r="A201" t="s">
        <v>16</v>
      </c>
      <c r="B201" t="s">
        <v>17</v>
      </c>
      <c r="C201" t="s">
        <v>18</v>
      </c>
      <c r="D201" t="str">
        <f>("246452")</f>
        <v>246452</v>
      </c>
      <c r="E201" t="str">
        <f>("622454657922")</f>
        <v>622454657922</v>
      </c>
      <c r="G201" t="s">
        <v>220</v>
      </c>
      <c r="H201" s="2">
        <v>557.29999999999995</v>
      </c>
      <c r="I201" t="s">
        <v>20</v>
      </c>
      <c r="J201" s="1">
        <v>43466</v>
      </c>
      <c r="K201">
        <v>18.704999999999998</v>
      </c>
      <c r="L201">
        <v>41.237000000000002</v>
      </c>
      <c r="N201" t="s">
        <v>21</v>
      </c>
    </row>
    <row r="202" spans="1:14" x14ac:dyDescent="0.3">
      <c r="A202" t="s">
        <v>16</v>
      </c>
      <c r="B202" t="s">
        <v>17</v>
      </c>
      <c r="C202" t="s">
        <v>18</v>
      </c>
      <c r="D202" t="str">
        <f>("246453")</f>
        <v>246453</v>
      </c>
      <c r="E202" t="str">
        <f>("622454657939")</f>
        <v>622454657939</v>
      </c>
      <c r="G202" t="s">
        <v>221</v>
      </c>
      <c r="H202" s="2">
        <v>1473.98</v>
      </c>
      <c r="I202" t="s">
        <v>20</v>
      </c>
      <c r="J202" s="1">
        <v>43466</v>
      </c>
      <c r="K202">
        <v>1E-3</v>
      </c>
      <c r="L202">
        <v>2E-3</v>
      </c>
      <c r="N202" t="s">
        <v>21</v>
      </c>
    </row>
    <row r="203" spans="1:14" x14ac:dyDescent="0.3">
      <c r="A203" t="s">
        <v>16</v>
      </c>
      <c r="B203" t="s">
        <v>17</v>
      </c>
      <c r="C203" t="s">
        <v>18</v>
      </c>
      <c r="D203" t="str">
        <f>("246454")</f>
        <v>246454</v>
      </c>
      <c r="E203" t="str">
        <f>("622454657946")</f>
        <v>622454657946</v>
      </c>
      <c r="G203" t="s">
        <v>222</v>
      </c>
      <c r="H203" s="2">
        <v>2154.31</v>
      </c>
      <c r="I203" t="s">
        <v>20</v>
      </c>
      <c r="J203" s="1">
        <v>43466</v>
      </c>
      <c r="K203">
        <v>1E-3</v>
      </c>
      <c r="L203">
        <v>2E-3</v>
      </c>
      <c r="N203" t="s">
        <v>21</v>
      </c>
    </row>
    <row r="204" spans="1:14" x14ac:dyDescent="0.3">
      <c r="A204" t="s">
        <v>16</v>
      </c>
      <c r="B204" t="s">
        <v>17</v>
      </c>
      <c r="C204" t="s">
        <v>18</v>
      </c>
      <c r="D204" t="str">
        <f>("246455")</f>
        <v>246455</v>
      </c>
      <c r="E204" t="str">
        <f>("622454657953")</f>
        <v>622454657953</v>
      </c>
      <c r="G204" t="s">
        <v>223</v>
      </c>
      <c r="H204" s="2">
        <v>3057.1</v>
      </c>
      <c r="I204" t="s">
        <v>20</v>
      </c>
      <c r="J204" s="1">
        <v>43466</v>
      </c>
      <c r="K204">
        <v>1E-3</v>
      </c>
      <c r="L204">
        <v>2E-3</v>
      </c>
      <c r="N204" t="s">
        <v>21</v>
      </c>
    </row>
    <row r="205" spans="1:14" x14ac:dyDescent="0.3">
      <c r="A205" t="s">
        <v>16</v>
      </c>
      <c r="B205" t="s">
        <v>17</v>
      </c>
      <c r="C205" t="s">
        <v>18</v>
      </c>
      <c r="D205" t="str">
        <f>("246456")</f>
        <v>246456</v>
      </c>
      <c r="E205" t="str">
        <f>("622454657960")</f>
        <v>622454657960</v>
      </c>
      <c r="G205" t="s">
        <v>224</v>
      </c>
      <c r="H205" s="2">
        <v>4401.8100000000004</v>
      </c>
      <c r="I205" t="s">
        <v>20</v>
      </c>
      <c r="J205" s="1">
        <v>43466</v>
      </c>
      <c r="K205">
        <v>1E-3</v>
      </c>
      <c r="L205">
        <v>2E-3</v>
      </c>
      <c r="N205" t="s">
        <v>21</v>
      </c>
    </row>
    <row r="206" spans="1:14" x14ac:dyDescent="0.3">
      <c r="A206" t="s">
        <v>16</v>
      </c>
      <c r="B206" t="s">
        <v>17</v>
      </c>
      <c r="C206" t="s">
        <v>18</v>
      </c>
      <c r="D206" t="str">
        <f>("246457")</f>
        <v>246457</v>
      </c>
      <c r="E206" t="str">
        <f>("622454657977")</f>
        <v>622454657977</v>
      </c>
      <c r="G206" t="s">
        <v>225</v>
      </c>
      <c r="H206" s="2">
        <v>5250.95</v>
      </c>
      <c r="I206" t="s">
        <v>20</v>
      </c>
      <c r="J206" s="1">
        <v>43466</v>
      </c>
      <c r="K206">
        <v>1E-3</v>
      </c>
      <c r="L206">
        <v>2E-3</v>
      </c>
      <c r="N206" t="s">
        <v>21</v>
      </c>
    </row>
    <row r="207" spans="1:14" x14ac:dyDescent="0.3">
      <c r="A207" t="s">
        <v>16</v>
      </c>
      <c r="B207" t="s">
        <v>17</v>
      </c>
      <c r="C207" t="s">
        <v>18</v>
      </c>
      <c r="D207" t="str">
        <f>("246458")</f>
        <v>246458</v>
      </c>
      <c r="E207" t="str">
        <f>("622454657984")</f>
        <v>622454657984</v>
      </c>
      <c r="G207" t="s">
        <v>226</v>
      </c>
      <c r="H207" s="2">
        <v>6747.64</v>
      </c>
      <c r="I207" t="s">
        <v>20</v>
      </c>
      <c r="J207" s="1">
        <v>43466</v>
      </c>
      <c r="K207">
        <v>188.17500000000001</v>
      </c>
      <c r="L207">
        <v>414.85399999999998</v>
      </c>
      <c r="N207" t="s">
        <v>21</v>
      </c>
    </row>
    <row r="208" spans="1:14" x14ac:dyDescent="0.3">
      <c r="A208" t="s">
        <v>16</v>
      </c>
      <c r="B208" t="s">
        <v>17</v>
      </c>
      <c r="C208" t="s">
        <v>18</v>
      </c>
      <c r="D208" t="str">
        <f>("246459")</f>
        <v>246459</v>
      </c>
      <c r="E208" t="str">
        <f>("622454657991")</f>
        <v>622454657991</v>
      </c>
      <c r="G208" t="s">
        <v>227</v>
      </c>
      <c r="H208" s="2">
        <v>9671.2199999999993</v>
      </c>
      <c r="I208" t="s">
        <v>20</v>
      </c>
      <c r="J208" s="1">
        <v>43466</v>
      </c>
      <c r="K208">
        <v>1E-3</v>
      </c>
      <c r="L208">
        <v>2E-3</v>
      </c>
      <c r="N208" t="s">
        <v>21</v>
      </c>
    </row>
    <row r="209" spans="1:14" x14ac:dyDescent="0.3">
      <c r="A209" t="s">
        <v>16</v>
      </c>
      <c r="B209" t="s">
        <v>17</v>
      </c>
      <c r="C209" t="s">
        <v>18</v>
      </c>
      <c r="D209" t="str">
        <f>("246460")</f>
        <v>246460</v>
      </c>
      <c r="E209" t="str">
        <f>("622454658004")</f>
        <v>622454658004</v>
      </c>
      <c r="G209" t="s">
        <v>228</v>
      </c>
      <c r="H209" s="2">
        <v>154.71</v>
      </c>
      <c r="I209" t="s">
        <v>20</v>
      </c>
      <c r="J209" s="1">
        <v>43466</v>
      </c>
      <c r="K209">
        <v>1E-3</v>
      </c>
      <c r="L209">
        <v>2E-3</v>
      </c>
      <c r="N209" t="s">
        <v>21</v>
      </c>
    </row>
    <row r="210" spans="1:14" x14ac:dyDescent="0.3">
      <c r="A210" t="s">
        <v>16</v>
      </c>
      <c r="B210" t="s">
        <v>17</v>
      </c>
      <c r="C210" t="s">
        <v>18</v>
      </c>
      <c r="D210" t="str">
        <f>("246461")</f>
        <v>246461</v>
      </c>
      <c r="E210" t="str">
        <f>("622454658011")</f>
        <v>622454658011</v>
      </c>
      <c r="G210" t="s">
        <v>229</v>
      </c>
      <c r="H210" s="2">
        <v>401.48</v>
      </c>
      <c r="I210" t="s">
        <v>20</v>
      </c>
      <c r="J210" s="1">
        <v>43466</v>
      </c>
      <c r="K210">
        <v>1E-3</v>
      </c>
      <c r="L210">
        <v>2E-3</v>
      </c>
      <c r="N210" t="s">
        <v>21</v>
      </c>
    </row>
    <row r="211" spans="1:14" x14ac:dyDescent="0.3">
      <c r="A211" t="s">
        <v>16</v>
      </c>
      <c r="B211" t="s">
        <v>17</v>
      </c>
      <c r="C211" t="s">
        <v>18</v>
      </c>
      <c r="D211" t="str">
        <f>("246462")</f>
        <v>246462</v>
      </c>
      <c r="E211" t="str">
        <f>("622454658028")</f>
        <v>622454658028</v>
      </c>
      <c r="G211" t="s">
        <v>230</v>
      </c>
      <c r="H211" s="2">
        <v>583.12</v>
      </c>
      <c r="I211" t="s">
        <v>20</v>
      </c>
      <c r="J211" s="1">
        <v>43466</v>
      </c>
      <c r="K211">
        <v>19.710999999999999</v>
      </c>
      <c r="L211">
        <v>43.454999999999998</v>
      </c>
      <c r="N211" t="s">
        <v>21</v>
      </c>
    </row>
    <row r="212" spans="1:14" x14ac:dyDescent="0.3">
      <c r="A212" t="s">
        <v>16</v>
      </c>
      <c r="B212" t="s">
        <v>17</v>
      </c>
      <c r="C212" t="s">
        <v>18</v>
      </c>
      <c r="D212" t="str">
        <f>("246463")</f>
        <v>246463</v>
      </c>
      <c r="E212" t="str">
        <f>("622454658035")</f>
        <v>622454658035</v>
      </c>
      <c r="G212" t="s">
        <v>231</v>
      </c>
      <c r="H212" s="2">
        <v>1305.8</v>
      </c>
      <c r="I212" t="s">
        <v>20</v>
      </c>
      <c r="J212" s="1">
        <v>43466</v>
      </c>
      <c r="K212">
        <v>1E-3</v>
      </c>
      <c r="L212">
        <v>2E-3</v>
      </c>
      <c r="N212" t="s">
        <v>21</v>
      </c>
    </row>
    <row r="213" spans="1:14" x14ac:dyDescent="0.3">
      <c r="A213" t="s">
        <v>16</v>
      </c>
      <c r="B213" t="s">
        <v>17</v>
      </c>
      <c r="C213" t="s">
        <v>18</v>
      </c>
      <c r="D213" t="str">
        <f>("246464")</f>
        <v>246464</v>
      </c>
      <c r="E213" t="str">
        <f>("622454658042")</f>
        <v>622454658042</v>
      </c>
      <c r="G213" t="s">
        <v>232</v>
      </c>
      <c r="H213" s="2">
        <v>2089.94</v>
      </c>
      <c r="I213" t="s">
        <v>20</v>
      </c>
      <c r="J213" s="1">
        <v>43466</v>
      </c>
      <c r="K213">
        <v>45.835000000000001</v>
      </c>
      <c r="L213">
        <v>101.04900000000001</v>
      </c>
      <c r="N213" t="s">
        <v>21</v>
      </c>
    </row>
    <row r="214" spans="1:14" x14ac:dyDescent="0.3">
      <c r="A214" t="s">
        <v>16</v>
      </c>
      <c r="B214" t="s">
        <v>17</v>
      </c>
      <c r="C214" t="s">
        <v>18</v>
      </c>
      <c r="D214" t="str">
        <f>("246465")</f>
        <v>246465</v>
      </c>
      <c r="E214" t="str">
        <f>("622454658059")</f>
        <v>622454658059</v>
      </c>
      <c r="G214" t="s">
        <v>233</v>
      </c>
      <c r="H214" s="2">
        <v>3539.48</v>
      </c>
      <c r="I214" t="s">
        <v>20</v>
      </c>
      <c r="J214" s="1">
        <v>43466</v>
      </c>
      <c r="K214">
        <v>1E-3</v>
      </c>
      <c r="L214">
        <v>2E-3</v>
      </c>
      <c r="N214" t="s">
        <v>21</v>
      </c>
    </row>
    <row r="215" spans="1:14" x14ac:dyDescent="0.3">
      <c r="A215" t="s">
        <v>16</v>
      </c>
      <c r="B215" t="s">
        <v>17</v>
      </c>
      <c r="C215" t="s">
        <v>18</v>
      </c>
      <c r="D215" t="str">
        <f>("246466")</f>
        <v>246466</v>
      </c>
      <c r="E215" t="str">
        <f>("622454658066")</f>
        <v>622454658066</v>
      </c>
      <c r="G215" t="s">
        <v>234</v>
      </c>
      <c r="H215" s="2">
        <v>4832.25</v>
      </c>
      <c r="I215" t="s">
        <v>20</v>
      </c>
      <c r="J215" s="1">
        <v>43466</v>
      </c>
      <c r="K215">
        <v>1E-3</v>
      </c>
      <c r="L215">
        <v>2E-3</v>
      </c>
      <c r="N215" t="s">
        <v>21</v>
      </c>
    </row>
    <row r="216" spans="1:14" x14ac:dyDescent="0.3">
      <c r="A216" t="s">
        <v>16</v>
      </c>
      <c r="B216" t="s">
        <v>17</v>
      </c>
      <c r="C216" t="s">
        <v>18</v>
      </c>
      <c r="D216" t="str">
        <f>("246467")</f>
        <v>246467</v>
      </c>
      <c r="E216" t="str">
        <f>("622454658073")</f>
        <v>622454658073</v>
      </c>
      <c r="G216" t="s">
        <v>235</v>
      </c>
      <c r="H216" s="2">
        <v>5250.73</v>
      </c>
      <c r="I216" t="s">
        <v>20</v>
      </c>
      <c r="J216" s="1">
        <v>43466</v>
      </c>
      <c r="K216">
        <v>1E-3</v>
      </c>
      <c r="L216">
        <v>2E-3</v>
      </c>
      <c r="N216" t="s">
        <v>21</v>
      </c>
    </row>
    <row r="217" spans="1:14" x14ac:dyDescent="0.3">
      <c r="A217" t="s">
        <v>16</v>
      </c>
      <c r="B217" t="s">
        <v>17</v>
      </c>
      <c r="C217" t="s">
        <v>18</v>
      </c>
      <c r="D217" t="str">
        <f>("246468")</f>
        <v>246468</v>
      </c>
      <c r="E217" t="str">
        <f>("622454658080")</f>
        <v>622454658080</v>
      </c>
      <c r="G217" t="s">
        <v>236</v>
      </c>
      <c r="H217" s="2">
        <v>6747.37</v>
      </c>
      <c r="I217" t="s">
        <v>20</v>
      </c>
      <c r="J217" s="1">
        <v>43466</v>
      </c>
      <c r="K217">
        <v>204.601</v>
      </c>
      <c r="L217">
        <v>451.06700000000001</v>
      </c>
      <c r="N217" t="s">
        <v>21</v>
      </c>
    </row>
    <row r="218" spans="1:14" x14ac:dyDescent="0.3">
      <c r="A218" t="s">
        <v>16</v>
      </c>
      <c r="B218" t="s">
        <v>17</v>
      </c>
      <c r="C218" t="s">
        <v>18</v>
      </c>
      <c r="D218" t="str">
        <f>("246469")</f>
        <v>246469</v>
      </c>
      <c r="E218" t="str">
        <f>("622454658097")</f>
        <v>622454658097</v>
      </c>
      <c r="G218" t="s">
        <v>237</v>
      </c>
      <c r="H218" s="2">
        <v>9671.2199999999993</v>
      </c>
      <c r="I218" t="s">
        <v>20</v>
      </c>
      <c r="J218" s="1">
        <v>43466</v>
      </c>
      <c r="K218">
        <v>1E-3</v>
      </c>
      <c r="L218">
        <v>2E-3</v>
      </c>
      <c r="N218" t="s">
        <v>21</v>
      </c>
    </row>
    <row r="219" spans="1:14" x14ac:dyDescent="0.3">
      <c r="A219" t="s">
        <v>16</v>
      </c>
      <c r="B219" t="s">
        <v>17</v>
      </c>
      <c r="C219" t="s">
        <v>18</v>
      </c>
      <c r="D219" t="str">
        <f>("246470")</f>
        <v>246470</v>
      </c>
      <c r="E219" t="str">
        <f>("622454658103")</f>
        <v>622454658103</v>
      </c>
      <c r="G219" t="s">
        <v>238</v>
      </c>
      <c r="H219" s="2">
        <v>174.38</v>
      </c>
      <c r="I219" t="s">
        <v>20</v>
      </c>
      <c r="J219" s="1">
        <v>43466</v>
      </c>
      <c r="K219">
        <v>1E-3</v>
      </c>
      <c r="L219">
        <v>2E-3</v>
      </c>
      <c r="N219" t="s">
        <v>21</v>
      </c>
    </row>
    <row r="220" spans="1:14" x14ac:dyDescent="0.3">
      <c r="A220" t="s">
        <v>16</v>
      </c>
      <c r="B220" t="s">
        <v>17</v>
      </c>
      <c r="C220" t="s">
        <v>18</v>
      </c>
      <c r="D220" t="str">
        <f>("246471")</f>
        <v>246471</v>
      </c>
      <c r="E220" t="str">
        <f>("622454658110")</f>
        <v>622454658110</v>
      </c>
      <c r="G220" t="s">
        <v>239</v>
      </c>
      <c r="H220" s="2">
        <v>586.53</v>
      </c>
      <c r="I220" t="s">
        <v>20</v>
      </c>
      <c r="J220" s="1">
        <v>43466</v>
      </c>
      <c r="K220">
        <v>1E-3</v>
      </c>
      <c r="L220">
        <v>2E-3</v>
      </c>
      <c r="N220" t="s">
        <v>21</v>
      </c>
    </row>
    <row r="221" spans="1:14" x14ac:dyDescent="0.3">
      <c r="A221" t="s">
        <v>16</v>
      </c>
      <c r="B221" t="s">
        <v>17</v>
      </c>
      <c r="C221" t="s">
        <v>18</v>
      </c>
      <c r="D221" t="str">
        <f>("246472")</f>
        <v>246472</v>
      </c>
      <c r="E221" t="str">
        <f>("622454658127")</f>
        <v>622454658127</v>
      </c>
      <c r="G221" t="s">
        <v>240</v>
      </c>
      <c r="H221" s="2">
        <v>759.03</v>
      </c>
      <c r="I221" t="s">
        <v>20</v>
      </c>
      <c r="J221" s="1">
        <v>43466</v>
      </c>
      <c r="K221">
        <v>1E-3</v>
      </c>
      <c r="L221">
        <v>2E-3</v>
      </c>
      <c r="N221" t="s">
        <v>21</v>
      </c>
    </row>
    <row r="222" spans="1:14" x14ac:dyDescent="0.3">
      <c r="A222" t="s">
        <v>16</v>
      </c>
      <c r="B222" t="s">
        <v>17</v>
      </c>
      <c r="C222" t="s">
        <v>18</v>
      </c>
      <c r="D222" t="str">
        <f>("246473")</f>
        <v>246473</v>
      </c>
      <c r="E222" t="str">
        <f>("622454658134")</f>
        <v>622454658134</v>
      </c>
      <c r="G222" t="s">
        <v>241</v>
      </c>
      <c r="H222" s="2">
        <v>1602.26</v>
      </c>
      <c r="I222" t="s">
        <v>20</v>
      </c>
      <c r="J222" s="1">
        <v>43466</v>
      </c>
      <c r="K222">
        <v>1E-3</v>
      </c>
      <c r="L222">
        <v>2E-3</v>
      </c>
      <c r="N222" t="s">
        <v>21</v>
      </c>
    </row>
    <row r="223" spans="1:14" x14ac:dyDescent="0.3">
      <c r="A223" t="s">
        <v>16</v>
      </c>
      <c r="B223" t="s">
        <v>17</v>
      </c>
      <c r="C223" t="s">
        <v>18</v>
      </c>
      <c r="D223" t="str">
        <f>("246474")</f>
        <v>246474</v>
      </c>
      <c r="E223" t="str">
        <f>("622454658141")</f>
        <v>622454658141</v>
      </c>
      <c r="G223" t="s">
        <v>242</v>
      </c>
      <c r="H223" s="2">
        <v>2710.36</v>
      </c>
      <c r="I223" t="s">
        <v>20</v>
      </c>
      <c r="J223" s="1">
        <v>43466</v>
      </c>
      <c r="K223">
        <v>1E-3</v>
      </c>
      <c r="L223">
        <v>2E-3</v>
      </c>
      <c r="N223" t="s">
        <v>21</v>
      </c>
    </row>
    <row r="224" spans="1:14" x14ac:dyDescent="0.3">
      <c r="A224" t="s">
        <v>16</v>
      </c>
      <c r="B224" t="s">
        <v>17</v>
      </c>
      <c r="C224" t="s">
        <v>18</v>
      </c>
      <c r="D224" t="str">
        <f>("246475")</f>
        <v>246475</v>
      </c>
      <c r="E224" t="str">
        <f>("622454658158")</f>
        <v>622454658158</v>
      </c>
      <c r="G224" t="s">
        <v>243</v>
      </c>
      <c r="H224" s="2">
        <v>4655.29</v>
      </c>
      <c r="I224" t="s">
        <v>20</v>
      </c>
      <c r="J224" s="1">
        <v>43466</v>
      </c>
      <c r="K224">
        <v>1E-3</v>
      </c>
      <c r="L224">
        <v>2E-3</v>
      </c>
      <c r="N224" t="s">
        <v>21</v>
      </c>
    </row>
    <row r="225" spans="1:14" x14ac:dyDescent="0.3">
      <c r="A225" t="s">
        <v>16</v>
      </c>
      <c r="B225" t="s">
        <v>17</v>
      </c>
      <c r="C225" t="s">
        <v>18</v>
      </c>
      <c r="D225" t="str">
        <f>("246476")</f>
        <v>246476</v>
      </c>
      <c r="E225" t="str">
        <f>("622454658165")</f>
        <v>622454658165</v>
      </c>
      <c r="G225" t="s">
        <v>244</v>
      </c>
      <c r="H225" s="2">
        <v>6224.45</v>
      </c>
      <c r="I225" t="s">
        <v>20</v>
      </c>
      <c r="J225" s="1">
        <v>43466</v>
      </c>
      <c r="K225">
        <v>1E-3</v>
      </c>
      <c r="L225">
        <v>2E-3</v>
      </c>
      <c r="N225" t="s">
        <v>21</v>
      </c>
    </row>
    <row r="226" spans="1:14" x14ac:dyDescent="0.3">
      <c r="A226" t="s">
        <v>16</v>
      </c>
      <c r="B226" t="s">
        <v>17</v>
      </c>
      <c r="C226" t="s">
        <v>18</v>
      </c>
      <c r="D226" t="str">
        <f>("246477")</f>
        <v>246477</v>
      </c>
      <c r="E226" t="str">
        <f>("622454658172")</f>
        <v>622454658172</v>
      </c>
      <c r="G226" t="s">
        <v>245</v>
      </c>
      <c r="H226" s="2">
        <v>7108.15</v>
      </c>
      <c r="I226" t="s">
        <v>20</v>
      </c>
      <c r="J226" s="1">
        <v>43466</v>
      </c>
      <c r="K226">
        <v>1E-3</v>
      </c>
      <c r="L226">
        <v>2E-3</v>
      </c>
      <c r="N226" t="s">
        <v>21</v>
      </c>
    </row>
    <row r="227" spans="1:14" x14ac:dyDescent="0.3">
      <c r="A227" t="s">
        <v>16</v>
      </c>
      <c r="B227" t="s">
        <v>17</v>
      </c>
      <c r="C227" t="s">
        <v>18</v>
      </c>
      <c r="D227" t="str">
        <f>("246478")</f>
        <v>246478</v>
      </c>
      <c r="E227" t="str">
        <f>("622454658189")</f>
        <v>622454658189</v>
      </c>
      <c r="G227" t="s">
        <v>246</v>
      </c>
      <c r="H227" s="2">
        <v>8911.0400000000009</v>
      </c>
      <c r="I227" t="s">
        <v>20</v>
      </c>
      <c r="J227" s="1">
        <v>43466</v>
      </c>
      <c r="K227">
        <v>1E-3</v>
      </c>
      <c r="L227">
        <v>2E-3</v>
      </c>
      <c r="N227" t="s">
        <v>21</v>
      </c>
    </row>
    <row r="228" spans="1:14" x14ac:dyDescent="0.3">
      <c r="A228" t="s">
        <v>16</v>
      </c>
      <c r="B228" t="s">
        <v>17</v>
      </c>
      <c r="C228" t="s">
        <v>18</v>
      </c>
      <c r="D228" t="str">
        <f>("246479")</f>
        <v>246479</v>
      </c>
      <c r="E228" t="str">
        <f>("622454658196")</f>
        <v>622454658196</v>
      </c>
      <c r="G228" t="s">
        <v>247</v>
      </c>
      <c r="H228" s="2">
        <v>13998.35</v>
      </c>
      <c r="I228" t="s">
        <v>20</v>
      </c>
      <c r="J228" s="1">
        <v>43466</v>
      </c>
      <c r="K228">
        <v>1E-3</v>
      </c>
      <c r="L228">
        <v>2E-3</v>
      </c>
      <c r="N228" t="s">
        <v>21</v>
      </c>
    </row>
    <row r="229" spans="1:14" x14ac:dyDescent="0.3">
      <c r="A229" t="s">
        <v>16</v>
      </c>
      <c r="B229" t="s">
        <v>17</v>
      </c>
      <c r="C229" t="s">
        <v>18</v>
      </c>
      <c r="D229" t="str">
        <f>("246179")</f>
        <v>246179</v>
      </c>
      <c r="E229" t="str">
        <f>("622454655195")</f>
        <v>622454655195</v>
      </c>
      <c r="G229" t="s">
        <v>248</v>
      </c>
      <c r="H229" s="2">
        <v>139.12</v>
      </c>
      <c r="I229" t="s">
        <v>20</v>
      </c>
      <c r="J229" s="1">
        <v>43466</v>
      </c>
      <c r="K229">
        <v>1E-3</v>
      </c>
      <c r="L229">
        <v>2E-3</v>
      </c>
      <c r="N229" t="s">
        <v>21</v>
      </c>
    </row>
    <row r="230" spans="1:14" x14ac:dyDescent="0.3">
      <c r="A230" t="s">
        <v>16</v>
      </c>
      <c r="B230" t="s">
        <v>17</v>
      </c>
      <c r="C230" t="s">
        <v>18</v>
      </c>
      <c r="D230" t="str">
        <f>("246182")</f>
        <v>246182</v>
      </c>
      <c r="E230" t="str">
        <f>("622454655225")</f>
        <v>622454655225</v>
      </c>
      <c r="G230" t="s">
        <v>249</v>
      </c>
      <c r="H230" s="2">
        <v>144</v>
      </c>
      <c r="I230" t="s">
        <v>20</v>
      </c>
      <c r="J230" s="1">
        <v>43466</v>
      </c>
      <c r="K230">
        <v>1E-3</v>
      </c>
      <c r="L230">
        <v>2E-3</v>
      </c>
      <c r="N230" t="s">
        <v>21</v>
      </c>
    </row>
    <row r="231" spans="1:14" x14ac:dyDescent="0.3">
      <c r="A231" t="s">
        <v>16</v>
      </c>
      <c r="B231" t="s">
        <v>17</v>
      </c>
      <c r="C231" t="s">
        <v>18</v>
      </c>
      <c r="D231" t="str">
        <f>("246135")</f>
        <v>246135</v>
      </c>
      <c r="E231" t="str">
        <f>("622454654754")</f>
        <v>622454654754</v>
      </c>
      <c r="G231" t="s">
        <v>250</v>
      </c>
      <c r="H231" s="2">
        <v>228.1</v>
      </c>
      <c r="I231" t="s">
        <v>20</v>
      </c>
      <c r="J231" s="1">
        <v>43466</v>
      </c>
      <c r="K231">
        <v>5.2030000000000003</v>
      </c>
      <c r="L231">
        <v>11.471</v>
      </c>
      <c r="N231" t="s">
        <v>21</v>
      </c>
    </row>
    <row r="232" spans="1:14" x14ac:dyDescent="0.3">
      <c r="A232" t="s">
        <v>16</v>
      </c>
      <c r="B232" t="s">
        <v>17</v>
      </c>
      <c r="C232" t="s">
        <v>18</v>
      </c>
      <c r="D232" t="str">
        <f>("246185")</f>
        <v>246185</v>
      </c>
      <c r="E232" t="str">
        <f>("622454655256")</f>
        <v>622454655256</v>
      </c>
      <c r="G232" t="s">
        <v>251</v>
      </c>
      <c r="H232" s="2">
        <v>452.05</v>
      </c>
      <c r="I232" t="s">
        <v>20</v>
      </c>
      <c r="J232" s="1">
        <v>43466</v>
      </c>
      <c r="K232">
        <v>1E-3</v>
      </c>
      <c r="L232">
        <v>2E-3</v>
      </c>
      <c r="N232" t="s">
        <v>21</v>
      </c>
    </row>
    <row r="233" spans="1:14" x14ac:dyDescent="0.3">
      <c r="A233" t="s">
        <v>16</v>
      </c>
      <c r="B233" t="s">
        <v>17</v>
      </c>
      <c r="C233" t="s">
        <v>18</v>
      </c>
      <c r="D233" t="str">
        <f>("246188")</f>
        <v>246188</v>
      </c>
      <c r="E233" t="str">
        <f>("622454655287")</f>
        <v>622454655287</v>
      </c>
      <c r="G233" t="s">
        <v>252</v>
      </c>
      <c r="H233" s="2">
        <v>459.69</v>
      </c>
      <c r="I233" t="s">
        <v>20</v>
      </c>
      <c r="J233" s="1">
        <v>43466</v>
      </c>
      <c r="K233">
        <v>1E-3</v>
      </c>
      <c r="L233">
        <v>2E-3</v>
      </c>
      <c r="N233" t="s">
        <v>21</v>
      </c>
    </row>
    <row r="234" spans="1:14" x14ac:dyDescent="0.3">
      <c r="A234" t="s">
        <v>16</v>
      </c>
      <c r="B234" t="s">
        <v>17</v>
      </c>
      <c r="C234" t="s">
        <v>18</v>
      </c>
      <c r="D234" t="str">
        <f>("246191")</f>
        <v>246191</v>
      </c>
      <c r="E234" t="str">
        <f>("622454655317")</f>
        <v>622454655317</v>
      </c>
      <c r="G234" t="s">
        <v>253</v>
      </c>
      <c r="H234" s="2">
        <v>746.97</v>
      </c>
      <c r="I234" t="s">
        <v>20</v>
      </c>
      <c r="J234" s="1">
        <v>43466</v>
      </c>
      <c r="K234">
        <v>1E-3</v>
      </c>
      <c r="L234">
        <v>2E-3</v>
      </c>
      <c r="N234" t="s">
        <v>21</v>
      </c>
    </row>
    <row r="235" spans="1:14" x14ac:dyDescent="0.3">
      <c r="A235" t="s">
        <v>16</v>
      </c>
      <c r="B235" t="s">
        <v>17</v>
      </c>
      <c r="C235" t="s">
        <v>18</v>
      </c>
      <c r="D235" t="str">
        <f>("246138")</f>
        <v>246138</v>
      </c>
      <c r="E235" t="str">
        <f>("622454654785")</f>
        <v>622454654785</v>
      </c>
      <c r="G235" t="s">
        <v>254</v>
      </c>
      <c r="H235" s="2">
        <v>766.76</v>
      </c>
      <c r="I235" t="s">
        <v>20</v>
      </c>
      <c r="J235" s="1">
        <v>43466</v>
      </c>
      <c r="K235">
        <v>1E-3</v>
      </c>
      <c r="L235">
        <v>2E-3</v>
      </c>
      <c r="N235" t="s">
        <v>21</v>
      </c>
    </row>
    <row r="236" spans="1:14" x14ac:dyDescent="0.3">
      <c r="A236" t="s">
        <v>16</v>
      </c>
      <c r="B236" t="s">
        <v>17</v>
      </c>
      <c r="C236" t="s">
        <v>18</v>
      </c>
      <c r="D236" t="str">
        <f>("246194")</f>
        <v>246194</v>
      </c>
      <c r="E236" t="str">
        <f>("622454655348")</f>
        <v>622454655348</v>
      </c>
      <c r="G236" t="s">
        <v>255</v>
      </c>
      <c r="H236" s="2">
        <v>552.79</v>
      </c>
      <c r="I236" t="s">
        <v>20</v>
      </c>
      <c r="J236" s="1">
        <v>43466</v>
      </c>
      <c r="K236">
        <v>1E-3</v>
      </c>
      <c r="L236">
        <v>2E-3</v>
      </c>
      <c r="N236" t="s">
        <v>21</v>
      </c>
    </row>
    <row r="237" spans="1:14" x14ac:dyDescent="0.3">
      <c r="A237" t="s">
        <v>16</v>
      </c>
      <c r="B237" t="s">
        <v>17</v>
      </c>
      <c r="C237" t="s">
        <v>18</v>
      </c>
      <c r="D237" t="str">
        <f>("246197")</f>
        <v>246197</v>
      </c>
      <c r="E237" t="str">
        <f>("622454655379")</f>
        <v>622454655379</v>
      </c>
      <c r="G237" t="s">
        <v>256</v>
      </c>
      <c r="H237" s="2">
        <v>582.58000000000004</v>
      </c>
      <c r="I237" t="s">
        <v>20</v>
      </c>
      <c r="J237" s="1">
        <v>43466</v>
      </c>
      <c r="K237">
        <v>13.347</v>
      </c>
      <c r="L237">
        <v>29.425000000000001</v>
      </c>
      <c r="N237" t="s">
        <v>21</v>
      </c>
    </row>
    <row r="238" spans="1:14" x14ac:dyDescent="0.3">
      <c r="A238" t="s">
        <v>16</v>
      </c>
      <c r="B238" t="s">
        <v>17</v>
      </c>
      <c r="C238" t="s">
        <v>18</v>
      </c>
      <c r="D238" t="str">
        <f>("246200")</f>
        <v>246200</v>
      </c>
      <c r="E238" t="str">
        <f>("622454655409")</f>
        <v>622454655409</v>
      </c>
      <c r="G238" t="s">
        <v>257</v>
      </c>
      <c r="H238" s="2">
        <v>821.01</v>
      </c>
      <c r="I238" t="s">
        <v>20</v>
      </c>
      <c r="J238" s="1">
        <v>43466</v>
      </c>
      <c r="K238">
        <v>1E-3</v>
      </c>
      <c r="L238">
        <v>2E-3</v>
      </c>
      <c r="N238" t="s">
        <v>21</v>
      </c>
    </row>
    <row r="239" spans="1:14" x14ac:dyDescent="0.3">
      <c r="A239" t="s">
        <v>16</v>
      </c>
      <c r="B239" t="s">
        <v>17</v>
      </c>
      <c r="C239" t="s">
        <v>18</v>
      </c>
      <c r="D239" t="str">
        <f>("246203")</f>
        <v>246203</v>
      </c>
      <c r="E239" t="str">
        <f>("622454655430")</f>
        <v>622454655430</v>
      </c>
      <c r="G239" t="s">
        <v>258</v>
      </c>
      <c r="H239" s="2">
        <v>962.58</v>
      </c>
      <c r="I239" t="s">
        <v>20</v>
      </c>
      <c r="J239" s="1">
        <v>43466</v>
      </c>
      <c r="K239">
        <v>1E-3</v>
      </c>
      <c r="L239">
        <v>2E-3</v>
      </c>
      <c r="N239" t="s">
        <v>21</v>
      </c>
    </row>
    <row r="240" spans="1:14" x14ac:dyDescent="0.3">
      <c r="A240" t="s">
        <v>16</v>
      </c>
      <c r="B240" t="s">
        <v>17</v>
      </c>
      <c r="C240" t="s">
        <v>18</v>
      </c>
      <c r="D240" t="str">
        <f>("246141")</f>
        <v>246141</v>
      </c>
      <c r="E240" t="str">
        <f>("622454654815")</f>
        <v>622454654815</v>
      </c>
      <c r="G240" t="s">
        <v>259</v>
      </c>
      <c r="H240" s="2">
        <v>1101.8399999999999</v>
      </c>
      <c r="I240" t="s">
        <v>20</v>
      </c>
      <c r="J240" s="1">
        <v>43466</v>
      </c>
      <c r="K240">
        <v>20.96</v>
      </c>
      <c r="L240">
        <v>46.209000000000003</v>
      </c>
      <c r="N240" t="s">
        <v>21</v>
      </c>
    </row>
    <row r="241" spans="1:14" x14ac:dyDescent="0.3">
      <c r="A241" t="s">
        <v>16</v>
      </c>
      <c r="B241" t="s">
        <v>17</v>
      </c>
      <c r="C241" t="s">
        <v>18</v>
      </c>
      <c r="D241" t="str">
        <f>("246206")</f>
        <v>246206</v>
      </c>
      <c r="E241" t="str">
        <f>("622454655461")</f>
        <v>622454655461</v>
      </c>
      <c r="G241" t="s">
        <v>260</v>
      </c>
      <c r="H241" s="2">
        <v>897.34</v>
      </c>
      <c r="I241" t="s">
        <v>20</v>
      </c>
      <c r="J241" s="1">
        <v>43466</v>
      </c>
      <c r="K241">
        <v>1E-3</v>
      </c>
      <c r="L241">
        <v>2E-3</v>
      </c>
      <c r="N241" t="s">
        <v>21</v>
      </c>
    </row>
    <row r="242" spans="1:14" x14ac:dyDescent="0.3">
      <c r="A242" t="s">
        <v>16</v>
      </c>
      <c r="B242" t="s">
        <v>17</v>
      </c>
      <c r="C242" t="s">
        <v>18</v>
      </c>
      <c r="D242" t="str">
        <f>("246209")</f>
        <v>246209</v>
      </c>
      <c r="E242" t="str">
        <f>("622454655492")</f>
        <v>622454655492</v>
      </c>
      <c r="G242" t="s">
        <v>261</v>
      </c>
      <c r="H242" s="2">
        <v>966.52</v>
      </c>
      <c r="I242" t="s">
        <v>20</v>
      </c>
      <c r="J242" s="1">
        <v>43466</v>
      </c>
      <c r="K242">
        <v>1E-3</v>
      </c>
      <c r="L242">
        <v>2E-3</v>
      </c>
      <c r="N242" t="s">
        <v>21</v>
      </c>
    </row>
    <row r="243" spans="1:14" x14ac:dyDescent="0.3">
      <c r="A243" t="s">
        <v>16</v>
      </c>
      <c r="B243" t="s">
        <v>17</v>
      </c>
      <c r="C243" t="s">
        <v>18</v>
      </c>
      <c r="D243" t="str">
        <f>("246212")</f>
        <v>246212</v>
      </c>
      <c r="E243" t="str">
        <f>("622454655522")</f>
        <v>622454655522</v>
      </c>
      <c r="G243" t="s">
        <v>262</v>
      </c>
      <c r="H243" s="2">
        <v>1068.44</v>
      </c>
      <c r="I243" t="s">
        <v>20</v>
      </c>
      <c r="J243" s="1">
        <v>43466</v>
      </c>
      <c r="K243">
        <v>1E-3</v>
      </c>
      <c r="L243">
        <v>2E-3</v>
      </c>
      <c r="N243" t="s">
        <v>21</v>
      </c>
    </row>
    <row r="244" spans="1:14" x14ac:dyDescent="0.3">
      <c r="A244" t="s">
        <v>16</v>
      </c>
      <c r="B244" t="s">
        <v>17</v>
      </c>
      <c r="C244" t="s">
        <v>18</v>
      </c>
      <c r="D244" t="str">
        <f>("246215")</f>
        <v>246215</v>
      </c>
      <c r="E244" t="str">
        <f>("622454655553")</f>
        <v>622454655553</v>
      </c>
      <c r="G244" t="s">
        <v>263</v>
      </c>
      <c r="H244" s="2">
        <v>1189.3599999999999</v>
      </c>
      <c r="I244" t="s">
        <v>20</v>
      </c>
      <c r="J244" s="1">
        <v>43466</v>
      </c>
      <c r="K244">
        <v>1E-3</v>
      </c>
      <c r="L244">
        <v>2E-3</v>
      </c>
      <c r="N244" t="s">
        <v>21</v>
      </c>
    </row>
    <row r="245" spans="1:14" x14ac:dyDescent="0.3">
      <c r="A245" t="s">
        <v>16</v>
      </c>
      <c r="B245" t="s">
        <v>17</v>
      </c>
      <c r="C245" t="s">
        <v>18</v>
      </c>
      <c r="D245" t="str">
        <f>("246218")</f>
        <v>246218</v>
      </c>
      <c r="E245" t="str">
        <f>("622454655584")</f>
        <v>622454655584</v>
      </c>
      <c r="G245" t="s">
        <v>264</v>
      </c>
      <c r="H245" s="2">
        <v>1403.58</v>
      </c>
      <c r="I245" t="s">
        <v>20</v>
      </c>
      <c r="J245" s="1">
        <v>43466</v>
      </c>
      <c r="K245">
        <v>1E-3</v>
      </c>
      <c r="L245">
        <v>2E-3</v>
      </c>
      <c r="N245" t="s">
        <v>21</v>
      </c>
    </row>
    <row r="246" spans="1:14" x14ac:dyDescent="0.3">
      <c r="A246" t="s">
        <v>16</v>
      </c>
      <c r="B246" t="s">
        <v>17</v>
      </c>
      <c r="C246" t="s">
        <v>18</v>
      </c>
      <c r="D246" t="str">
        <f>("246144")</f>
        <v>246144</v>
      </c>
      <c r="E246" t="str">
        <f>("622454654846")</f>
        <v>622454654846</v>
      </c>
      <c r="G246" t="s">
        <v>265</v>
      </c>
      <c r="H246" s="2">
        <v>1823.03</v>
      </c>
      <c r="I246" t="s">
        <v>20</v>
      </c>
      <c r="J246" s="1">
        <v>43466</v>
      </c>
      <c r="K246">
        <v>1E-3</v>
      </c>
      <c r="L246">
        <v>2E-3</v>
      </c>
      <c r="N246" t="s">
        <v>21</v>
      </c>
    </row>
    <row r="247" spans="1:14" x14ac:dyDescent="0.3">
      <c r="A247" t="s">
        <v>16</v>
      </c>
      <c r="B247" t="s">
        <v>17</v>
      </c>
      <c r="C247" t="s">
        <v>18</v>
      </c>
      <c r="D247" t="str">
        <f>("246160")</f>
        <v>246160</v>
      </c>
      <c r="E247" t="str">
        <f>("622454655003")</f>
        <v>622454655003</v>
      </c>
      <c r="G247" t="s">
        <v>266</v>
      </c>
      <c r="H247" s="2">
        <v>2264.5300000000002</v>
      </c>
      <c r="I247" t="s">
        <v>20</v>
      </c>
      <c r="J247" s="1">
        <v>43466</v>
      </c>
      <c r="K247">
        <v>1E-3</v>
      </c>
      <c r="L247">
        <v>2E-3</v>
      </c>
      <c r="N247" t="s">
        <v>21</v>
      </c>
    </row>
    <row r="248" spans="1:14" x14ac:dyDescent="0.3">
      <c r="A248" t="s">
        <v>16</v>
      </c>
      <c r="B248" t="s">
        <v>17</v>
      </c>
      <c r="C248" t="s">
        <v>18</v>
      </c>
      <c r="D248" t="str">
        <f>("246163")</f>
        <v>246163</v>
      </c>
      <c r="E248" t="str">
        <f>("622454655034")</f>
        <v>622454655034</v>
      </c>
      <c r="G248" t="s">
        <v>267</v>
      </c>
      <c r="H248" s="2">
        <v>2341.42</v>
      </c>
      <c r="I248" t="s">
        <v>20</v>
      </c>
      <c r="J248" s="1">
        <v>43466</v>
      </c>
      <c r="K248">
        <v>1E-3</v>
      </c>
      <c r="L248">
        <v>2E-3</v>
      </c>
      <c r="N248" t="s">
        <v>21</v>
      </c>
    </row>
    <row r="249" spans="1:14" x14ac:dyDescent="0.3">
      <c r="A249" t="s">
        <v>16</v>
      </c>
      <c r="B249" t="s">
        <v>17</v>
      </c>
      <c r="C249" t="s">
        <v>18</v>
      </c>
      <c r="D249" t="str">
        <f>("246166")</f>
        <v>246166</v>
      </c>
      <c r="E249" t="str">
        <f>("622454655065")</f>
        <v>622454655065</v>
      </c>
      <c r="G249" t="s">
        <v>268</v>
      </c>
      <c r="H249" s="2">
        <v>2511.8200000000002</v>
      </c>
      <c r="I249" t="s">
        <v>20</v>
      </c>
      <c r="J249" s="1">
        <v>43466</v>
      </c>
      <c r="K249">
        <v>1E-3</v>
      </c>
      <c r="L249">
        <v>2E-3</v>
      </c>
      <c r="N249" t="s">
        <v>21</v>
      </c>
    </row>
    <row r="250" spans="1:14" x14ac:dyDescent="0.3">
      <c r="A250" t="s">
        <v>16</v>
      </c>
      <c r="B250" t="s">
        <v>17</v>
      </c>
      <c r="C250" t="s">
        <v>18</v>
      </c>
      <c r="D250" t="str">
        <f>("246169")</f>
        <v>246169</v>
      </c>
      <c r="E250" t="str">
        <f>("622454655096")</f>
        <v>622454655096</v>
      </c>
      <c r="G250" t="s">
        <v>269</v>
      </c>
      <c r="H250" s="2">
        <v>2608.44</v>
      </c>
      <c r="I250" t="s">
        <v>20</v>
      </c>
      <c r="J250" s="1">
        <v>43466</v>
      </c>
      <c r="K250">
        <v>1E-3</v>
      </c>
      <c r="L250">
        <v>2E-3</v>
      </c>
      <c r="N250" t="s">
        <v>21</v>
      </c>
    </row>
    <row r="251" spans="1:14" x14ac:dyDescent="0.3">
      <c r="A251" t="s">
        <v>16</v>
      </c>
      <c r="B251" t="s">
        <v>17</v>
      </c>
      <c r="C251" t="s">
        <v>18</v>
      </c>
      <c r="D251" t="str">
        <f>("246172")</f>
        <v>246172</v>
      </c>
      <c r="E251" t="str">
        <f>("622454655126")</f>
        <v>622454655126</v>
      </c>
      <c r="G251" t="s">
        <v>270</v>
      </c>
      <c r="H251" s="2">
        <v>2679.74</v>
      </c>
      <c r="I251" t="s">
        <v>20</v>
      </c>
      <c r="J251" s="1">
        <v>43466</v>
      </c>
      <c r="K251">
        <v>1E-3</v>
      </c>
      <c r="L251">
        <v>2E-3</v>
      </c>
      <c r="N251" t="s">
        <v>21</v>
      </c>
    </row>
    <row r="252" spans="1:14" x14ac:dyDescent="0.3">
      <c r="A252" t="s">
        <v>16</v>
      </c>
      <c r="B252" t="s">
        <v>17</v>
      </c>
      <c r="C252" t="s">
        <v>18</v>
      </c>
      <c r="D252" t="str">
        <f>("246176")</f>
        <v>246176</v>
      </c>
      <c r="E252" t="str">
        <f>("622454655164")</f>
        <v>622454655164</v>
      </c>
      <c r="G252" t="s">
        <v>271</v>
      </c>
      <c r="H252" s="2">
        <v>2853.88</v>
      </c>
      <c r="I252" t="s">
        <v>20</v>
      </c>
      <c r="J252" s="1">
        <v>43466</v>
      </c>
      <c r="K252">
        <v>1E-3</v>
      </c>
      <c r="L252">
        <v>2E-3</v>
      </c>
      <c r="N252" t="s">
        <v>21</v>
      </c>
    </row>
    <row r="253" spans="1:14" x14ac:dyDescent="0.3">
      <c r="A253" t="s">
        <v>16</v>
      </c>
      <c r="B253" t="s">
        <v>17</v>
      </c>
      <c r="C253" t="s">
        <v>18</v>
      </c>
      <c r="D253" t="str">
        <f>("246146")</f>
        <v>246146</v>
      </c>
      <c r="E253" t="str">
        <f>("622454654860")</f>
        <v>622454654860</v>
      </c>
      <c r="G253" t="s">
        <v>272</v>
      </c>
      <c r="H253" s="2">
        <v>3013.77</v>
      </c>
      <c r="I253" t="s">
        <v>20</v>
      </c>
      <c r="J253" s="1">
        <v>43466</v>
      </c>
      <c r="K253">
        <v>50.418999999999997</v>
      </c>
      <c r="L253">
        <v>111.155</v>
      </c>
      <c r="N253" t="s">
        <v>21</v>
      </c>
    </row>
    <row r="254" spans="1:14" x14ac:dyDescent="0.3">
      <c r="A254" t="s">
        <v>16</v>
      </c>
      <c r="B254" t="s">
        <v>17</v>
      </c>
      <c r="C254" t="s">
        <v>18</v>
      </c>
      <c r="D254" t="str">
        <f>("246222")</f>
        <v>246222</v>
      </c>
      <c r="E254" t="str">
        <f>("622454655621")</f>
        <v>622454655621</v>
      </c>
      <c r="G254" t="s">
        <v>273</v>
      </c>
      <c r="H254" s="2">
        <v>3185.77</v>
      </c>
      <c r="I254" t="s">
        <v>20</v>
      </c>
      <c r="J254" s="1">
        <v>43466</v>
      </c>
      <c r="K254">
        <v>1E-3</v>
      </c>
      <c r="L254">
        <v>2E-3</v>
      </c>
      <c r="N254" t="s">
        <v>21</v>
      </c>
    </row>
    <row r="255" spans="1:14" x14ac:dyDescent="0.3">
      <c r="A255" t="s">
        <v>16</v>
      </c>
      <c r="B255" t="s">
        <v>17</v>
      </c>
      <c r="C255" t="s">
        <v>18</v>
      </c>
      <c r="D255" t="str">
        <f>("246225")</f>
        <v>246225</v>
      </c>
      <c r="E255" t="str">
        <f>("622454655652")</f>
        <v>622454655652</v>
      </c>
      <c r="G255" t="s">
        <v>274</v>
      </c>
      <c r="H255" s="2">
        <v>3417.48</v>
      </c>
      <c r="I255" t="s">
        <v>20</v>
      </c>
      <c r="J255" s="1">
        <v>43466</v>
      </c>
      <c r="K255">
        <v>1E-3</v>
      </c>
      <c r="L255">
        <v>2E-3</v>
      </c>
      <c r="N255" t="s">
        <v>21</v>
      </c>
    </row>
    <row r="256" spans="1:14" x14ac:dyDescent="0.3">
      <c r="A256" t="s">
        <v>16</v>
      </c>
      <c r="B256" t="s">
        <v>17</v>
      </c>
      <c r="C256" t="s">
        <v>18</v>
      </c>
      <c r="D256" t="str">
        <f>("246228")</f>
        <v>246228</v>
      </c>
      <c r="E256" t="str">
        <f>("622454655683")</f>
        <v>622454655683</v>
      </c>
      <c r="G256" t="s">
        <v>275</v>
      </c>
      <c r="H256" s="2">
        <v>3769.27</v>
      </c>
      <c r="I256" t="s">
        <v>20</v>
      </c>
      <c r="J256" s="1">
        <v>43466</v>
      </c>
      <c r="K256">
        <v>1E-3</v>
      </c>
      <c r="L256">
        <v>2E-3</v>
      </c>
      <c r="N256" t="s">
        <v>21</v>
      </c>
    </row>
    <row r="257" spans="1:14" x14ac:dyDescent="0.3">
      <c r="A257" t="s">
        <v>16</v>
      </c>
      <c r="B257" t="s">
        <v>17</v>
      </c>
      <c r="C257" t="s">
        <v>18</v>
      </c>
      <c r="D257" t="str">
        <f>("246231")</f>
        <v>246231</v>
      </c>
      <c r="E257" t="str">
        <f>("622454655713")</f>
        <v>622454655713</v>
      </c>
      <c r="G257" t="s">
        <v>276</v>
      </c>
      <c r="H257" s="2">
        <v>4050.05</v>
      </c>
      <c r="I257" t="s">
        <v>20</v>
      </c>
      <c r="J257" s="1">
        <v>43466</v>
      </c>
      <c r="K257">
        <v>1E-3</v>
      </c>
      <c r="L257">
        <v>2E-3</v>
      </c>
      <c r="N257" t="s">
        <v>21</v>
      </c>
    </row>
    <row r="258" spans="1:14" x14ac:dyDescent="0.3">
      <c r="A258" t="s">
        <v>16</v>
      </c>
      <c r="B258" t="s">
        <v>17</v>
      </c>
      <c r="C258" t="s">
        <v>18</v>
      </c>
      <c r="D258" t="str">
        <f>("246234")</f>
        <v>246234</v>
      </c>
      <c r="E258" t="str">
        <f>("622454655744")</f>
        <v>622454655744</v>
      </c>
      <c r="G258" t="s">
        <v>277</v>
      </c>
      <c r="H258" s="2">
        <v>4341.08</v>
      </c>
      <c r="I258" t="s">
        <v>20</v>
      </c>
      <c r="J258" s="1">
        <v>43466</v>
      </c>
      <c r="K258">
        <v>1E-3</v>
      </c>
      <c r="L258">
        <v>2E-3</v>
      </c>
      <c r="N258" t="s">
        <v>21</v>
      </c>
    </row>
    <row r="259" spans="1:14" x14ac:dyDescent="0.3">
      <c r="A259" t="s">
        <v>16</v>
      </c>
      <c r="B259" t="s">
        <v>17</v>
      </c>
      <c r="C259" t="s">
        <v>18</v>
      </c>
      <c r="D259" t="str">
        <f>("246238")</f>
        <v>246238</v>
      </c>
      <c r="E259" t="str">
        <f>("622454655782")</f>
        <v>622454655782</v>
      </c>
      <c r="G259" t="s">
        <v>278</v>
      </c>
      <c r="H259" s="2">
        <v>4845.1899999999996</v>
      </c>
      <c r="I259" t="s">
        <v>20</v>
      </c>
      <c r="J259" s="1">
        <v>43466</v>
      </c>
      <c r="K259">
        <v>1E-3</v>
      </c>
      <c r="L259">
        <v>2E-3</v>
      </c>
      <c r="N259" t="s">
        <v>21</v>
      </c>
    </row>
    <row r="260" spans="1:14" x14ac:dyDescent="0.3">
      <c r="A260" t="s">
        <v>16</v>
      </c>
      <c r="B260" t="s">
        <v>17</v>
      </c>
      <c r="C260" t="s">
        <v>18</v>
      </c>
      <c r="D260" t="str">
        <f>("246241")</f>
        <v>246241</v>
      </c>
      <c r="E260" t="str">
        <f>("622454655812")</f>
        <v>622454655812</v>
      </c>
      <c r="G260" t="s">
        <v>279</v>
      </c>
      <c r="H260" s="2">
        <v>5498.04</v>
      </c>
      <c r="I260" t="s">
        <v>20</v>
      </c>
      <c r="J260" s="1">
        <v>43466</v>
      </c>
      <c r="K260">
        <v>1E-3</v>
      </c>
      <c r="L260">
        <v>2E-3</v>
      </c>
      <c r="N260" t="s">
        <v>21</v>
      </c>
    </row>
    <row r="261" spans="1:14" x14ac:dyDescent="0.3">
      <c r="A261" t="s">
        <v>16</v>
      </c>
      <c r="B261" t="s">
        <v>17</v>
      </c>
      <c r="C261" t="s">
        <v>18</v>
      </c>
      <c r="D261" t="str">
        <f>("246149")</f>
        <v>246149</v>
      </c>
      <c r="E261" t="str">
        <f>("622454654891")</f>
        <v>622454654891</v>
      </c>
      <c r="G261" t="s">
        <v>280</v>
      </c>
      <c r="H261" s="2">
        <v>7287.65</v>
      </c>
      <c r="I261" t="s">
        <v>20</v>
      </c>
      <c r="J261" s="1">
        <v>43466</v>
      </c>
      <c r="K261">
        <v>1E-3</v>
      </c>
      <c r="L261">
        <v>2E-3</v>
      </c>
      <c r="N261" t="s">
        <v>21</v>
      </c>
    </row>
    <row r="262" spans="1:14" x14ac:dyDescent="0.3">
      <c r="A262" t="s">
        <v>16</v>
      </c>
      <c r="B262" t="s">
        <v>17</v>
      </c>
      <c r="C262" t="s">
        <v>18</v>
      </c>
      <c r="D262" t="str">
        <f>("246245")</f>
        <v>246245</v>
      </c>
      <c r="E262" t="str">
        <f>("622454655850")</f>
        <v>622454655850</v>
      </c>
      <c r="G262" t="s">
        <v>281</v>
      </c>
      <c r="H262" s="2">
        <v>5026.8</v>
      </c>
      <c r="I262" t="s">
        <v>20</v>
      </c>
      <c r="J262" s="1">
        <v>43466</v>
      </c>
      <c r="K262">
        <v>1E-3</v>
      </c>
      <c r="L262">
        <v>2E-3</v>
      </c>
      <c r="N262" t="s">
        <v>21</v>
      </c>
    </row>
    <row r="263" spans="1:14" x14ac:dyDescent="0.3">
      <c r="A263" t="s">
        <v>16</v>
      </c>
      <c r="B263" t="s">
        <v>17</v>
      </c>
      <c r="C263" t="s">
        <v>18</v>
      </c>
      <c r="D263" t="str">
        <f>("246248")</f>
        <v>246248</v>
      </c>
      <c r="E263" t="str">
        <f>("622454655881")</f>
        <v>622454655881</v>
      </c>
      <c r="G263" t="s">
        <v>282</v>
      </c>
      <c r="H263" s="2">
        <v>6095.37</v>
      </c>
      <c r="I263" t="s">
        <v>20</v>
      </c>
      <c r="J263" s="1">
        <v>43466</v>
      </c>
      <c r="K263">
        <v>1E-3</v>
      </c>
      <c r="L263">
        <v>2E-3</v>
      </c>
      <c r="N263" t="s">
        <v>21</v>
      </c>
    </row>
    <row r="264" spans="1:14" x14ac:dyDescent="0.3">
      <c r="A264" t="s">
        <v>16</v>
      </c>
      <c r="B264" t="s">
        <v>17</v>
      </c>
      <c r="C264" t="s">
        <v>18</v>
      </c>
      <c r="D264" t="str">
        <f>("246251")</f>
        <v>246251</v>
      </c>
      <c r="E264" t="str">
        <f>("622454655911")</f>
        <v>622454655911</v>
      </c>
      <c r="G264" t="s">
        <v>283</v>
      </c>
      <c r="H264" s="2">
        <v>6357.75</v>
      </c>
      <c r="I264" t="s">
        <v>20</v>
      </c>
      <c r="J264" s="1">
        <v>43466</v>
      </c>
      <c r="K264">
        <v>1E-3</v>
      </c>
      <c r="L264">
        <v>2E-3</v>
      </c>
      <c r="N264" t="s">
        <v>21</v>
      </c>
    </row>
    <row r="265" spans="1:14" x14ac:dyDescent="0.3">
      <c r="A265" t="s">
        <v>16</v>
      </c>
      <c r="B265" t="s">
        <v>17</v>
      </c>
      <c r="C265" t="s">
        <v>18</v>
      </c>
      <c r="D265" t="str">
        <f>("246254")</f>
        <v>246254</v>
      </c>
      <c r="E265" t="str">
        <f>("622454655942")</f>
        <v>622454655942</v>
      </c>
      <c r="G265" t="s">
        <v>284</v>
      </c>
      <c r="H265" s="2">
        <v>6638.73</v>
      </c>
      <c r="I265" t="s">
        <v>20</v>
      </c>
      <c r="J265" s="1">
        <v>43466</v>
      </c>
      <c r="K265">
        <v>1E-3</v>
      </c>
      <c r="L265">
        <v>2E-3</v>
      </c>
      <c r="N265" t="s">
        <v>21</v>
      </c>
    </row>
    <row r="266" spans="1:14" x14ac:dyDescent="0.3">
      <c r="A266" t="s">
        <v>16</v>
      </c>
      <c r="B266" t="s">
        <v>17</v>
      </c>
      <c r="C266" t="s">
        <v>18</v>
      </c>
      <c r="D266" t="str">
        <f>("246257")</f>
        <v>246257</v>
      </c>
      <c r="E266" t="str">
        <f>("622454655973")</f>
        <v>622454655973</v>
      </c>
      <c r="G266" t="s">
        <v>285</v>
      </c>
      <c r="H266" s="2">
        <v>6759.94</v>
      </c>
      <c r="I266" t="s">
        <v>20</v>
      </c>
      <c r="J266" s="1">
        <v>43466</v>
      </c>
      <c r="K266">
        <v>1E-3</v>
      </c>
      <c r="L266">
        <v>2E-3</v>
      </c>
      <c r="N266" t="s">
        <v>21</v>
      </c>
    </row>
    <row r="267" spans="1:14" x14ac:dyDescent="0.3">
      <c r="A267" t="s">
        <v>16</v>
      </c>
      <c r="B267" t="s">
        <v>17</v>
      </c>
      <c r="C267" t="s">
        <v>18</v>
      </c>
      <c r="D267" t="str">
        <f>("246261")</f>
        <v>246261</v>
      </c>
      <c r="E267" t="str">
        <f>("622454656017")</f>
        <v>622454656017</v>
      </c>
      <c r="G267" t="s">
        <v>286</v>
      </c>
      <c r="H267" s="2">
        <v>7024.87</v>
      </c>
      <c r="I267" t="s">
        <v>20</v>
      </c>
      <c r="J267" s="1">
        <v>43466</v>
      </c>
      <c r="K267">
        <v>1E-3</v>
      </c>
      <c r="L267">
        <v>2E-3</v>
      </c>
      <c r="N267" t="s">
        <v>21</v>
      </c>
    </row>
    <row r="268" spans="1:14" x14ac:dyDescent="0.3">
      <c r="A268" t="s">
        <v>16</v>
      </c>
      <c r="B268" t="s">
        <v>17</v>
      </c>
      <c r="C268" t="s">
        <v>18</v>
      </c>
      <c r="D268" t="str">
        <f>("246264")</f>
        <v>246264</v>
      </c>
      <c r="E268" t="str">
        <f>("622454656048")</f>
        <v>622454656048</v>
      </c>
      <c r="G268" t="s">
        <v>287</v>
      </c>
      <c r="H268" s="2">
        <v>9721.39</v>
      </c>
      <c r="I268" t="s">
        <v>20</v>
      </c>
      <c r="J268" s="1">
        <v>43466</v>
      </c>
      <c r="K268">
        <v>1E-3</v>
      </c>
      <c r="L268">
        <v>2E-3</v>
      </c>
      <c r="N268" t="s">
        <v>21</v>
      </c>
    </row>
    <row r="269" spans="1:14" x14ac:dyDescent="0.3">
      <c r="A269" t="s">
        <v>16</v>
      </c>
      <c r="B269" t="s">
        <v>17</v>
      </c>
      <c r="C269" t="s">
        <v>18</v>
      </c>
      <c r="D269" t="str">
        <f>("246268")</f>
        <v>246268</v>
      </c>
      <c r="E269" t="str">
        <f>("622454656086")</f>
        <v>622454656086</v>
      </c>
      <c r="G269" t="s">
        <v>288</v>
      </c>
      <c r="H269" s="2">
        <v>10517.16</v>
      </c>
      <c r="I269" t="s">
        <v>20</v>
      </c>
      <c r="J269" s="1">
        <v>43466</v>
      </c>
      <c r="K269">
        <v>1E-3</v>
      </c>
      <c r="L269">
        <v>2E-3</v>
      </c>
      <c r="N269" t="s">
        <v>21</v>
      </c>
    </row>
    <row r="270" spans="1:14" x14ac:dyDescent="0.3">
      <c r="A270" t="s">
        <v>16</v>
      </c>
      <c r="B270" t="s">
        <v>17</v>
      </c>
      <c r="C270" t="s">
        <v>18</v>
      </c>
      <c r="D270" t="str">
        <f>("246151")</f>
        <v>246151</v>
      </c>
      <c r="E270" t="str">
        <f>("622454654914")</f>
        <v>622454654914</v>
      </c>
      <c r="G270" t="s">
        <v>289</v>
      </c>
      <c r="H270" s="2">
        <v>12922.95</v>
      </c>
      <c r="I270" t="s">
        <v>20</v>
      </c>
      <c r="J270" s="1">
        <v>43466</v>
      </c>
      <c r="K270">
        <v>1E-3</v>
      </c>
      <c r="L270">
        <v>2E-3</v>
      </c>
      <c r="N270" t="s">
        <v>21</v>
      </c>
    </row>
    <row r="271" spans="1:14" x14ac:dyDescent="0.3">
      <c r="A271" t="s">
        <v>16</v>
      </c>
      <c r="B271" t="s">
        <v>17</v>
      </c>
      <c r="C271" t="s">
        <v>18</v>
      </c>
      <c r="D271" t="str">
        <f>("246276")</f>
        <v>246276</v>
      </c>
      <c r="E271" t="str">
        <f>("622454656161")</f>
        <v>622454656161</v>
      </c>
      <c r="G271" t="s">
        <v>290</v>
      </c>
      <c r="H271" s="2">
        <v>6576.6</v>
      </c>
      <c r="I271" t="s">
        <v>20</v>
      </c>
      <c r="J271" s="1">
        <v>43466</v>
      </c>
      <c r="K271">
        <v>1E-3</v>
      </c>
      <c r="L271">
        <v>2E-3</v>
      </c>
      <c r="N271" t="s">
        <v>21</v>
      </c>
    </row>
    <row r="272" spans="1:14" x14ac:dyDescent="0.3">
      <c r="A272" t="s">
        <v>16</v>
      </c>
      <c r="B272" t="s">
        <v>17</v>
      </c>
      <c r="C272" t="s">
        <v>18</v>
      </c>
      <c r="D272" t="str">
        <f>("246279")</f>
        <v>246279</v>
      </c>
      <c r="E272" t="str">
        <f>("622454656192")</f>
        <v>622454656192</v>
      </c>
      <c r="G272" t="s">
        <v>291</v>
      </c>
      <c r="H272" s="2">
        <v>6616.1</v>
      </c>
      <c r="I272" t="s">
        <v>20</v>
      </c>
      <c r="J272" s="1">
        <v>43466</v>
      </c>
      <c r="K272">
        <v>1E-3</v>
      </c>
      <c r="L272">
        <v>2E-3</v>
      </c>
      <c r="N272" t="s">
        <v>21</v>
      </c>
    </row>
    <row r="273" spans="1:14" x14ac:dyDescent="0.3">
      <c r="A273" t="s">
        <v>16</v>
      </c>
      <c r="B273" t="s">
        <v>17</v>
      </c>
      <c r="C273" t="s">
        <v>18</v>
      </c>
      <c r="D273" t="str">
        <f>("246282")</f>
        <v>246282</v>
      </c>
      <c r="E273" t="str">
        <f>("622454656222")</f>
        <v>622454656222</v>
      </c>
      <c r="G273" t="s">
        <v>292</v>
      </c>
      <c r="H273" s="2">
        <v>7754.85</v>
      </c>
      <c r="I273" t="s">
        <v>20</v>
      </c>
      <c r="J273" s="1">
        <v>43466</v>
      </c>
      <c r="K273">
        <v>1E-3</v>
      </c>
      <c r="L273">
        <v>2E-3</v>
      </c>
      <c r="N273" t="s">
        <v>21</v>
      </c>
    </row>
    <row r="274" spans="1:14" x14ac:dyDescent="0.3">
      <c r="A274" t="s">
        <v>16</v>
      </c>
      <c r="B274" t="s">
        <v>17</v>
      </c>
      <c r="C274" t="s">
        <v>18</v>
      </c>
      <c r="D274" t="str">
        <f>("246285")</f>
        <v>246285</v>
      </c>
      <c r="E274" t="str">
        <f>("622454656253")</f>
        <v>622454656253</v>
      </c>
      <c r="G274" t="s">
        <v>293</v>
      </c>
      <c r="H274" s="2">
        <v>8156.26</v>
      </c>
      <c r="I274" t="s">
        <v>20</v>
      </c>
      <c r="J274" s="1">
        <v>43466</v>
      </c>
      <c r="K274">
        <v>1E-3</v>
      </c>
      <c r="L274">
        <v>2E-3</v>
      </c>
      <c r="N274" t="s">
        <v>21</v>
      </c>
    </row>
    <row r="275" spans="1:14" x14ac:dyDescent="0.3">
      <c r="A275" t="s">
        <v>16</v>
      </c>
      <c r="B275" t="s">
        <v>17</v>
      </c>
      <c r="C275" t="s">
        <v>18</v>
      </c>
      <c r="D275" t="str">
        <f>("246288")</f>
        <v>246288</v>
      </c>
      <c r="E275" t="str">
        <f>("622454656284")</f>
        <v>622454656284</v>
      </c>
      <c r="G275" t="s">
        <v>294</v>
      </c>
      <c r="H275" s="2">
        <v>8918.69</v>
      </c>
      <c r="I275" t="s">
        <v>20</v>
      </c>
      <c r="J275" s="1">
        <v>43466</v>
      </c>
      <c r="K275">
        <v>1E-3</v>
      </c>
      <c r="L275">
        <v>2E-3</v>
      </c>
      <c r="N275" t="s">
        <v>21</v>
      </c>
    </row>
    <row r="276" spans="1:14" x14ac:dyDescent="0.3">
      <c r="A276" t="s">
        <v>16</v>
      </c>
      <c r="B276" t="s">
        <v>17</v>
      </c>
      <c r="C276" t="s">
        <v>18</v>
      </c>
      <c r="D276" t="str">
        <f>("246292")</f>
        <v>246292</v>
      </c>
      <c r="E276" t="str">
        <f>("622454656321")</f>
        <v>622454656321</v>
      </c>
      <c r="G276" t="s">
        <v>295</v>
      </c>
      <c r="H276" s="2">
        <v>10068.290000000001</v>
      </c>
      <c r="I276" t="s">
        <v>20</v>
      </c>
      <c r="J276" s="1">
        <v>43466</v>
      </c>
      <c r="K276">
        <v>1E-3</v>
      </c>
      <c r="L276">
        <v>2E-3</v>
      </c>
      <c r="N276" t="s">
        <v>21</v>
      </c>
    </row>
    <row r="277" spans="1:14" x14ac:dyDescent="0.3">
      <c r="A277" t="s">
        <v>16</v>
      </c>
      <c r="B277" t="s">
        <v>17</v>
      </c>
      <c r="C277" t="s">
        <v>18</v>
      </c>
      <c r="D277" t="str">
        <f>("246301")</f>
        <v>246301</v>
      </c>
      <c r="E277" t="str">
        <f>("622454656413")</f>
        <v>622454656413</v>
      </c>
      <c r="G277" t="s">
        <v>296</v>
      </c>
      <c r="H277" s="2">
        <v>10316.89</v>
      </c>
      <c r="I277" t="s">
        <v>20</v>
      </c>
      <c r="J277" s="1">
        <v>43466</v>
      </c>
      <c r="K277">
        <v>1E-3</v>
      </c>
      <c r="L277">
        <v>2E-3</v>
      </c>
      <c r="N277" t="s">
        <v>21</v>
      </c>
    </row>
    <row r="278" spans="1:14" x14ac:dyDescent="0.3">
      <c r="A278" t="s">
        <v>16</v>
      </c>
      <c r="B278" t="s">
        <v>17</v>
      </c>
      <c r="C278" t="s">
        <v>18</v>
      </c>
      <c r="D278" t="str">
        <f>("246296")</f>
        <v>246296</v>
      </c>
      <c r="E278" t="str">
        <f>("622454656369")</f>
        <v>622454656369</v>
      </c>
      <c r="G278" t="s">
        <v>297</v>
      </c>
      <c r="H278" s="2">
        <v>10625.88</v>
      </c>
      <c r="I278" t="s">
        <v>20</v>
      </c>
      <c r="J278" s="1">
        <v>43466</v>
      </c>
      <c r="K278">
        <v>1E-3</v>
      </c>
      <c r="L278">
        <v>2E-3</v>
      </c>
      <c r="N278" t="s">
        <v>21</v>
      </c>
    </row>
    <row r="279" spans="1:14" x14ac:dyDescent="0.3">
      <c r="A279" t="s">
        <v>16</v>
      </c>
      <c r="B279" t="s">
        <v>17</v>
      </c>
      <c r="C279" t="s">
        <v>18</v>
      </c>
      <c r="D279" t="str">
        <f>("246298")</f>
        <v>246298</v>
      </c>
      <c r="E279" t="str">
        <f>("622454656383")</f>
        <v>622454656383</v>
      </c>
      <c r="G279" t="s">
        <v>298</v>
      </c>
      <c r="H279" s="2">
        <v>13147.21</v>
      </c>
      <c r="I279" t="s">
        <v>20</v>
      </c>
      <c r="J279" s="1">
        <v>43466</v>
      </c>
      <c r="K279">
        <v>1E-3</v>
      </c>
      <c r="L279">
        <v>2E-3</v>
      </c>
      <c r="N279" t="s">
        <v>21</v>
      </c>
    </row>
    <row r="280" spans="1:14" x14ac:dyDescent="0.3">
      <c r="A280" t="s">
        <v>16</v>
      </c>
      <c r="B280" t="s">
        <v>17</v>
      </c>
      <c r="C280" t="s">
        <v>18</v>
      </c>
      <c r="D280" t="str">
        <f>("246154")</f>
        <v>246154</v>
      </c>
      <c r="E280" t="str">
        <f>("622454654945")</f>
        <v>622454654945</v>
      </c>
      <c r="G280" t="s">
        <v>299</v>
      </c>
      <c r="H280" s="2">
        <v>13519.08</v>
      </c>
      <c r="I280" t="s">
        <v>20</v>
      </c>
      <c r="J280" s="1">
        <v>43466</v>
      </c>
      <c r="K280">
        <v>1E-3</v>
      </c>
      <c r="L280">
        <v>2E-3</v>
      </c>
      <c r="N280" t="s">
        <v>21</v>
      </c>
    </row>
    <row r="281" spans="1:14" x14ac:dyDescent="0.3">
      <c r="A281" t="s">
        <v>16</v>
      </c>
      <c r="B281" t="s">
        <v>17</v>
      </c>
      <c r="C281" t="s">
        <v>18</v>
      </c>
      <c r="D281" t="str">
        <f>("246304")</f>
        <v>246304</v>
      </c>
      <c r="E281" t="str">
        <f>("622454656444")</f>
        <v>622454656444</v>
      </c>
      <c r="G281" t="s">
        <v>300</v>
      </c>
      <c r="H281" s="2">
        <v>8451.2800000000007</v>
      </c>
      <c r="I281" t="s">
        <v>20</v>
      </c>
      <c r="J281" s="1">
        <v>43466</v>
      </c>
      <c r="K281">
        <v>1E-3</v>
      </c>
      <c r="L281">
        <v>2E-3</v>
      </c>
      <c r="N281" t="s">
        <v>21</v>
      </c>
    </row>
    <row r="282" spans="1:14" x14ac:dyDescent="0.3">
      <c r="A282" t="s">
        <v>16</v>
      </c>
      <c r="B282" t="s">
        <v>17</v>
      </c>
      <c r="C282" t="s">
        <v>18</v>
      </c>
      <c r="D282" t="str">
        <f>("246307")</f>
        <v>246307</v>
      </c>
      <c r="E282" t="str">
        <f>("622454656475")</f>
        <v>622454656475</v>
      </c>
      <c r="G282" t="s">
        <v>301</v>
      </c>
      <c r="H282" s="2">
        <v>8502.0300000000007</v>
      </c>
      <c r="I282" t="s">
        <v>20</v>
      </c>
      <c r="J282" s="1">
        <v>43466</v>
      </c>
      <c r="K282">
        <v>1E-3</v>
      </c>
      <c r="L282">
        <v>2E-3</v>
      </c>
      <c r="N282" t="s">
        <v>21</v>
      </c>
    </row>
    <row r="283" spans="1:14" x14ac:dyDescent="0.3">
      <c r="A283" t="s">
        <v>16</v>
      </c>
      <c r="B283" t="s">
        <v>17</v>
      </c>
      <c r="C283" t="s">
        <v>18</v>
      </c>
      <c r="D283" t="str">
        <f>("246310")</f>
        <v>246310</v>
      </c>
      <c r="E283" t="str">
        <f>("622454656505")</f>
        <v>622454656505</v>
      </c>
      <c r="G283" t="s">
        <v>302</v>
      </c>
      <c r="H283" s="2">
        <v>9965.2099999999991</v>
      </c>
      <c r="I283" t="s">
        <v>20</v>
      </c>
      <c r="J283" s="1">
        <v>43466</v>
      </c>
      <c r="K283">
        <v>1E-3</v>
      </c>
      <c r="L283">
        <v>2E-3</v>
      </c>
      <c r="N283" t="s">
        <v>21</v>
      </c>
    </row>
    <row r="284" spans="1:14" x14ac:dyDescent="0.3">
      <c r="A284" t="s">
        <v>16</v>
      </c>
      <c r="B284" t="s">
        <v>17</v>
      </c>
      <c r="C284" t="s">
        <v>18</v>
      </c>
      <c r="D284" t="str">
        <f>("246313")</f>
        <v>246313</v>
      </c>
      <c r="E284" t="str">
        <f>("622454656536")</f>
        <v>622454656536</v>
      </c>
      <c r="G284" t="s">
        <v>303</v>
      </c>
      <c r="H284" s="2">
        <v>10075</v>
      </c>
      <c r="I284" t="s">
        <v>20</v>
      </c>
      <c r="J284" s="1">
        <v>43466</v>
      </c>
      <c r="K284">
        <v>1E-3</v>
      </c>
      <c r="L284">
        <v>2E-3</v>
      </c>
      <c r="N284" t="s">
        <v>21</v>
      </c>
    </row>
    <row r="285" spans="1:14" x14ac:dyDescent="0.3">
      <c r="A285" t="s">
        <v>16</v>
      </c>
      <c r="B285" t="s">
        <v>17</v>
      </c>
      <c r="C285" t="s">
        <v>18</v>
      </c>
      <c r="D285" t="str">
        <f>("246316")</f>
        <v>246316</v>
      </c>
      <c r="E285" t="str">
        <f>("622454656567")</f>
        <v>622454656567</v>
      </c>
      <c r="G285" t="s">
        <v>304</v>
      </c>
      <c r="H285" s="2">
        <v>11454.2</v>
      </c>
      <c r="I285" t="s">
        <v>20</v>
      </c>
      <c r="J285" s="1">
        <v>43466</v>
      </c>
      <c r="K285">
        <v>1E-3</v>
      </c>
      <c r="L285">
        <v>2E-3</v>
      </c>
      <c r="N285" t="s">
        <v>21</v>
      </c>
    </row>
    <row r="286" spans="1:14" x14ac:dyDescent="0.3">
      <c r="A286" t="s">
        <v>16</v>
      </c>
      <c r="B286" t="s">
        <v>17</v>
      </c>
      <c r="C286" t="s">
        <v>18</v>
      </c>
      <c r="D286" t="str">
        <f>("246320")</f>
        <v>246320</v>
      </c>
      <c r="E286" t="str">
        <f>("622454656604")</f>
        <v>622454656604</v>
      </c>
      <c r="G286" t="s">
        <v>305</v>
      </c>
      <c r="H286" s="2">
        <v>12938.18</v>
      </c>
      <c r="I286" t="s">
        <v>20</v>
      </c>
      <c r="J286" s="1">
        <v>43466</v>
      </c>
      <c r="K286">
        <v>1E-3</v>
      </c>
      <c r="L286">
        <v>2E-3</v>
      </c>
      <c r="N286" t="s">
        <v>21</v>
      </c>
    </row>
    <row r="287" spans="1:14" x14ac:dyDescent="0.3">
      <c r="A287" t="s">
        <v>16</v>
      </c>
      <c r="B287" t="s">
        <v>17</v>
      </c>
      <c r="C287" t="s">
        <v>18</v>
      </c>
      <c r="D287" t="str">
        <f>("246270")</f>
        <v>246270</v>
      </c>
      <c r="E287" t="str">
        <f>("622454656109")</f>
        <v>622454656109</v>
      </c>
      <c r="G287" t="s">
        <v>306</v>
      </c>
      <c r="H287" s="2">
        <v>13257.85</v>
      </c>
      <c r="I287" t="s">
        <v>20</v>
      </c>
      <c r="J287" s="1">
        <v>43466</v>
      </c>
      <c r="K287">
        <v>1E-3</v>
      </c>
      <c r="L287">
        <v>2E-3</v>
      </c>
      <c r="N287" t="s">
        <v>21</v>
      </c>
    </row>
    <row r="288" spans="1:14" x14ac:dyDescent="0.3">
      <c r="A288" t="s">
        <v>16</v>
      </c>
      <c r="B288" t="s">
        <v>17</v>
      </c>
      <c r="C288" t="s">
        <v>18</v>
      </c>
      <c r="D288" t="str">
        <f>("246324")</f>
        <v>246324</v>
      </c>
      <c r="E288" t="str">
        <f>("622454656642")</f>
        <v>622454656642</v>
      </c>
      <c r="G288" t="s">
        <v>307</v>
      </c>
      <c r="H288" s="2">
        <v>13654.84</v>
      </c>
      <c r="I288" t="s">
        <v>20</v>
      </c>
      <c r="J288" s="1">
        <v>43466</v>
      </c>
      <c r="K288">
        <v>1E-3</v>
      </c>
      <c r="L288">
        <v>2E-3</v>
      </c>
      <c r="N288" t="s">
        <v>21</v>
      </c>
    </row>
    <row r="289" spans="1:14" x14ac:dyDescent="0.3">
      <c r="A289" t="s">
        <v>16</v>
      </c>
      <c r="B289" t="s">
        <v>17</v>
      </c>
      <c r="C289" t="s">
        <v>18</v>
      </c>
      <c r="D289" t="str">
        <f>("246326")</f>
        <v>246326</v>
      </c>
      <c r="E289" t="str">
        <f>("622454656666")</f>
        <v>622454656666</v>
      </c>
      <c r="G289" t="s">
        <v>308</v>
      </c>
      <c r="H289" s="2">
        <v>16894.86</v>
      </c>
      <c r="I289" t="s">
        <v>20</v>
      </c>
      <c r="J289" s="1">
        <v>43466</v>
      </c>
      <c r="K289">
        <v>1E-3</v>
      </c>
      <c r="L289">
        <v>2E-3</v>
      </c>
      <c r="N289" t="s">
        <v>21</v>
      </c>
    </row>
    <row r="290" spans="1:14" x14ac:dyDescent="0.3">
      <c r="A290" t="s">
        <v>16</v>
      </c>
      <c r="B290" t="s">
        <v>17</v>
      </c>
      <c r="C290" t="s">
        <v>18</v>
      </c>
      <c r="D290" t="str">
        <f>("246329")</f>
        <v>246329</v>
      </c>
      <c r="E290" t="str">
        <f>("622454656697")</f>
        <v>622454656697</v>
      </c>
      <c r="G290" t="s">
        <v>309</v>
      </c>
      <c r="H290" s="2">
        <v>17372.5</v>
      </c>
      <c r="I290" t="s">
        <v>20</v>
      </c>
      <c r="J290" s="1">
        <v>43466</v>
      </c>
      <c r="K290">
        <v>1E-3</v>
      </c>
      <c r="L290">
        <v>2E-3</v>
      </c>
      <c r="N290" t="s">
        <v>21</v>
      </c>
    </row>
    <row r="291" spans="1:14" x14ac:dyDescent="0.3">
      <c r="A291" t="s">
        <v>16</v>
      </c>
      <c r="B291" t="s">
        <v>17</v>
      </c>
      <c r="C291" t="s">
        <v>18</v>
      </c>
      <c r="D291" t="str">
        <f>("246156")</f>
        <v>246156</v>
      </c>
      <c r="E291" t="str">
        <f>("622454654969")</f>
        <v>622454654969</v>
      </c>
      <c r="G291" t="s">
        <v>310</v>
      </c>
      <c r="H291" s="2">
        <v>21715.69</v>
      </c>
      <c r="I291" t="s">
        <v>20</v>
      </c>
      <c r="J291" s="1">
        <v>43466</v>
      </c>
      <c r="K291">
        <v>1E-3</v>
      </c>
      <c r="L291">
        <v>2E-3</v>
      </c>
      <c r="N291" t="s">
        <v>21</v>
      </c>
    </row>
    <row r="292" spans="1:14" x14ac:dyDescent="0.3">
      <c r="A292" t="s">
        <v>16</v>
      </c>
      <c r="B292" t="s">
        <v>17</v>
      </c>
      <c r="C292" t="s">
        <v>18</v>
      </c>
      <c r="D292" t="str">
        <f>("246331")</f>
        <v>246331</v>
      </c>
      <c r="E292" t="str">
        <f>("622454656710")</f>
        <v>622454656710</v>
      </c>
      <c r="G292" t="s">
        <v>311</v>
      </c>
      <c r="H292" s="2">
        <v>9676.1</v>
      </c>
      <c r="I292" t="s">
        <v>20</v>
      </c>
      <c r="J292" s="1">
        <v>43466</v>
      </c>
      <c r="K292">
        <v>1E-3</v>
      </c>
      <c r="L292">
        <v>2E-3</v>
      </c>
      <c r="N292" t="s">
        <v>21</v>
      </c>
    </row>
    <row r="293" spans="1:14" x14ac:dyDescent="0.3">
      <c r="A293" t="s">
        <v>16</v>
      </c>
      <c r="B293" t="s">
        <v>17</v>
      </c>
      <c r="C293" t="s">
        <v>18</v>
      </c>
      <c r="D293" t="str">
        <f>("246334")</f>
        <v>246334</v>
      </c>
      <c r="E293" t="str">
        <f>("622454656741")</f>
        <v>622454656741</v>
      </c>
      <c r="G293" t="s">
        <v>312</v>
      </c>
      <c r="H293" s="2">
        <v>10468.959999999999</v>
      </c>
      <c r="I293" t="s">
        <v>20</v>
      </c>
      <c r="J293" s="1">
        <v>43466</v>
      </c>
      <c r="K293">
        <v>1E-3</v>
      </c>
      <c r="L293">
        <v>2E-3</v>
      </c>
      <c r="N293" t="s">
        <v>21</v>
      </c>
    </row>
    <row r="294" spans="1:14" x14ac:dyDescent="0.3">
      <c r="A294" t="s">
        <v>16</v>
      </c>
      <c r="B294" t="s">
        <v>17</v>
      </c>
      <c r="C294" t="s">
        <v>18</v>
      </c>
      <c r="D294" t="str">
        <f>("246337")</f>
        <v>246337</v>
      </c>
      <c r="E294" t="str">
        <f>("622454656772")</f>
        <v>622454656772</v>
      </c>
      <c r="G294" t="s">
        <v>313</v>
      </c>
      <c r="H294" s="2">
        <v>10816.62</v>
      </c>
      <c r="I294" t="s">
        <v>20</v>
      </c>
      <c r="J294" s="1">
        <v>43466</v>
      </c>
      <c r="K294">
        <v>1E-3</v>
      </c>
      <c r="L294">
        <v>2E-3</v>
      </c>
      <c r="N294" t="s">
        <v>21</v>
      </c>
    </row>
    <row r="295" spans="1:14" x14ac:dyDescent="0.3">
      <c r="A295" t="s">
        <v>16</v>
      </c>
      <c r="B295" t="s">
        <v>17</v>
      </c>
      <c r="C295" t="s">
        <v>18</v>
      </c>
      <c r="D295" t="str">
        <f>("246340")</f>
        <v>246340</v>
      </c>
      <c r="E295" t="str">
        <f>("622454656802")</f>
        <v>622454656802</v>
      </c>
      <c r="G295" t="s">
        <v>314</v>
      </c>
      <c r="H295" s="2">
        <v>12558.3</v>
      </c>
      <c r="I295" t="s">
        <v>20</v>
      </c>
      <c r="J295" s="1">
        <v>43466</v>
      </c>
      <c r="K295">
        <v>1E-3</v>
      </c>
      <c r="L295">
        <v>2E-3</v>
      </c>
      <c r="N295" t="s">
        <v>21</v>
      </c>
    </row>
    <row r="296" spans="1:14" x14ac:dyDescent="0.3">
      <c r="A296" t="s">
        <v>16</v>
      </c>
      <c r="B296" t="s">
        <v>17</v>
      </c>
      <c r="C296" t="s">
        <v>18</v>
      </c>
      <c r="D296" t="str">
        <f>("246343")</f>
        <v>246343</v>
      </c>
      <c r="E296" t="str">
        <f>("622454656833")</f>
        <v>622454656833</v>
      </c>
      <c r="G296" t="s">
        <v>315</v>
      </c>
      <c r="H296" s="2">
        <v>12946.95</v>
      </c>
      <c r="I296" t="s">
        <v>20</v>
      </c>
      <c r="J296" s="1">
        <v>43466</v>
      </c>
      <c r="K296">
        <v>1E-3</v>
      </c>
      <c r="L296">
        <v>2E-3</v>
      </c>
      <c r="N296" t="s">
        <v>21</v>
      </c>
    </row>
    <row r="297" spans="1:14" x14ac:dyDescent="0.3">
      <c r="A297" t="s">
        <v>16</v>
      </c>
      <c r="B297" t="s">
        <v>17</v>
      </c>
      <c r="C297" t="s">
        <v>18</v>
      </c>
      <c r="D297" t="str">
        <f>("246347")</f>
        <v>246347</v>
      </c>
      <c r="E297" t="str">
        <f>("622454656871")</f>
        <v>622454656871</v>
      </c>
      <c r="G297" t="s">
        <v>316</v>
      </c>
      <c r="H297" s="2">
        <v>14015.64</v>
      </c>
      <c r="I297" t="s">
        <v>20</v>
      </c>
      <c r="J297" s="1">
        <v>43466</v>
      </c>
      <c r="K297">
        <v>1E-3</v>
      </c>
      <c r="L297">
        <v>2E-3</v>
      </c>
      <c r="N297" t="s">
        <v>21</v>
      </c>
    </row>
    <row r="298" spans="1:14" x14ac:dyDescent="0.3">
      <c r="A298" t="s">
        <v>16</v>
      </c>
      <c r="B298" t="s">
        <v>17</v>
      </c>
      <c r="C298" t="s">
        <v>18</v>
      </c>
      <c r="D298" t="str">
        <f>("246273")</f>
        <v>246273</v>
      </c>
      <c r="E298" t="str">
        <f>("622454656130")</f>
        <v>622454656130</v>
      </c>
      <c r="G298" t="s">
        <v>317</v>
      </c>
      <c r="H298" s="2">
        <v>15339.57</v>
      </c>
      <c r="I298" t="s">
        <v>20</v>
      </c>
      <c r="J298" s="1">
        <v>43466</v>
      </c>
      <c r="K298">
        <v>1E-3</v>
      </c>
      <c r="L298">
        <v>2E-3</v>
      </c>
      <c r="N298" t="s">
        <v>21</v>
      </c>
    </row>
    <row r="299" spans="1:14" x14ac:dyDescent="0.3">
      <c r="A299" t="s">
        <v>16</v>
      </c>
      <c r="B299" t="s">
        <v>17</v>
      </c>
      <c r="C299" t="s">
        <v>18</v>
      </c>
      <c r="D299" t="str">
        <f>("246351")</f>
        <v>246351</v>
      </c>
      <c r="E299" t="str">
        <f>("622454656918")</f>
        <v>622454656918</v>
      </c>
      <c r="G299" t="s">
        <v>318</v>
      </c>
      <c r="H299" s="2">
        <v>16641.830000000002</v>
      </c>
      <c r="I299" t="s">
        <v>20</v>
      </c>
      <c r="J299" s="1">
        <v>43466</v>
      </c>
      <c r="K299">
        <v>1E-3</v>
      </c>
      <c r="L299">
        <v>2E-3</v>
      </c>
      <c r="N299" t="s">
        <v>21</v>
      </c>
    </row>
    <row r="300" spans="1:14" x14ac:dyDescent="0.3">
      <c r="A300" t="s">
        <v>16</v>
      </c>
      <c r="B300" t="s">
        <v>17</v>
      </c>
      <c r="C300" t="s">
        <v>18</v>
      </c>
      <c r="D300" t="str">
        <f>("246353")</f>
        <v>246353</v>
      </c>
      <c r="E300" t="str">
        <f>("622454656932")</f>
        <v>622454656932</v>
      </c>
      <c r="G300" t="s">
        <v>319</v>
      </c>
      <c r="H300" s="2">
        <v>17462.68</v>
      </c>
      <c r="I300" t="s">
        <v>20</v>
      </c>
      <c r="J300" s="1">
        <v>43466</v>
      </c>
      <c r="K300">
        <v>1E-3</v>
      </c>
      <c r="L300">
        <v>2E-3</v>
      </c>
      <c r="N300" t="s">
        <v>21</v>
      </c>
    </row>
    <row r="301" spans="1:14" x14ac:dyDescent="0.3">
      <c r="A301" t="s">
        <v>16</v>
      </c>
      <c r="B301" t="s">
        <v>17</v>
      </c>
      <c r="C301" t="s">
        <v>18</v>
      </c>
      <c r="D301" t="str">
        <f>("246356")</f>
        <v>246356</v>
      </c>
      <c r="E301" t="str">
        <f>("622454656963")</f>
        <v>622454656963</v>
      </c>
      <c r="G301" t="s">
        <v>320</v>
      </c>
      <c r="H301" s="2">
        <v>20441.419999999998</v>
      </c>
      <c r="I301" t="s">
        <v>20</v>
      </c>
      <c r="J301" s="1">
        <v>43466</v>
      </c>
      <c r="K301">
        <v>1E-3</v>
      </c>
      <c r="L301">
        <v>2E-3</v>
      </c>
      <c r="N301" t="s">
        <v>21</v>
      </c>
    </row>
    <row r="302" spans="1:14" x14ac:dyDescent="0.3">
      <c r="A302" t="s">
        <v>16</v>
      </c>
      <c r="B302" t="s">
        <v>17</v>
      </c>
      <c r="C302" t="s">
        <v>18</v>
      </c>
      <c r="D302" t="str">
        <f>("246358")</f>
        <v>246358</v>
      </c>
      <c r="E302" t="str">
        <f>("622454656987")</f>
        <v>622454656987</v>
      </c>
      <c r="G302" t="s">
        <v>321</v>
      </c>
      <c r="H302" s="2">
        <v>23551.23</v>
      </c>
      <c r="I302" t="s">
        <v>20</v>
      </c>
      <c r="J302" s="1">
        <v>43466</v>
      </c>
      <c r="K302">
        <v>1E-3</v>
      </c>
      <c r="L302">
        <v>2E-3</v>
      </c>
      <c r="N302" t="s">
        <v>21</v>
      </c>
    </row>
    <row r="303" spans="1:14" x14ac:dyDescent="0.3">
      <c r="A303" t="s">
        <v>16</v>
      </c>
      <c r="B303" t="s">
        <v>17</v>
      </c>
      <c r="C303" t="s">
        <v>18</v>
      </c>
      <c r="D303" t="str">
        <f>("246158")</f>
        <v>246158</v>
      </c>
      <c r="E303" t="str">
        <f>("622454654983")</f>
        <v>622454654983</v>
      </c>
      <c r="G303" t="s">
        <v>322</v>
      </c>
      <c r="H303" s="2">
        <v>33931.33</v>
      </c>
      <c r="I303" t="s">
        <v>20</v>
      </c>
      <c r="J303" s="1">
        <v>43466</v>
      </c>
      <c r="K303">
        <v>1E-3</v>
      </c>
      <c r="L303">
        <v>2E-3</v>
      </c>
      <c r="N303" t="s">
        <v>21</v>
      </c>
    </row>
    <row r="304" spans="1:14" x14ac:dyDescent="0.3">
      <c r="A304" t="s">
        <v>16</v>
      </c>
      <c r="B304" t="s">
        <v>17</v>
      </c>
      <c r="C304" t="s">
        <v>18</v>
      </c>
      <c r="D304" t="str">
        <f>("246181")</f>
        <v>246181</v>
      </c>
      <c r="E304" t="str">
        <f>("622454655218")</f>
        <v>622454655218</v>
      </c>
      <c r="G304" t="s">
        <v>323</v>
      </c>
      <c r="H304" s="2">
        <v>139.12</v>
      </c>
      <c r="I304" t="s">
        <v>20</v>
      </c>
      <c r="J304" s="1">
        <v>43466</v>
      </c>
      <c r="K304">
        <v>1E-3</v>
      </c>
      <c r="L304">
        <v>2E-3</v>
      </c>
      <c r="N304" t="s">
        <v>21</v>
      </c>
    </row>
    <row r="305" spans="1:14" x14ac:dyDescent="0.3">
      <c r="A305" t="s">
        <v>16</v>
      </c>
      <c r="B305" t="s">
        <v>17</v>
      </c>
      <c r="C305" t="s">
        <v>18</v>
      </c>
      <c r="D305" t="str">
        <f>("246184")</f>
        <v>246184</v>
      </c>
      <c r="E305" t="str">
        <f>("622454655249")</f>
        <v>622454655249</v>
      </c>
      <c r="G305" t="s">
        <v>324</v>
      </c>
      <c r="H305" s="2">
        <v>144</v>
      </c>
      <c r="I305" t="s">
        <v>20</v>
      </c>
      <c r="J305" s="1">
        <v>43466</v>
      </c>
      <c r="K305">
        <v>1E-3</v>
      </c>
      <c r="L305">
        <v>2E-3</v>
      </c>
      <c r="N305" t="s">
        <v>21</v>
      </c>
    </row>
    <row r="306" spans="1:14" x14ac:dyDescent="0.3">
      <c r="A306" t="s">
        <v>16</v>
      </c>
      <c r="B306" t="s">
        <v>17</v>
      </c>
      <c r="C306" t="s">
        <v>18</v>
      </c>
      <c r="D306" t="str">
        <f>("246137")</f>
        <v>246137</v>
      </c>
      <c r="E306" t="str">
        <f>("622454654778")</f>
        <v>622454654778</v>
      </c>
      <c r="G306" t="s">
        <v>325</v>
      </c>
      <c r="H306" s="2">
        <v>228.1</v>
      </c>
      <c r="I306" t="s">
        <v>20</v>
      </c>
      <c r="J306" s="1">
        <v>43466</v>
      </c>
      <c r="K306">
        <v>1E-3</v>
      </c>
      <c r="L306">
        <v>2E-3</v>
      </c>
      <c r="N306" t="s">
        <v>21</v>
      </c>
    </row>
    <row r="307" spans="1:14" x14ac:dyDescent="0.3">
      <c r="A307" t="s">
        <v>16</v>
      </c>
      <c r="B307" t="s">
        <v>17</v>
      </c>
      <c r="C307" t="s">
        <v>18</v>
      </c>
      <c r="D307" t="str">
        <f>("246187")</f>
        <v>246187</v>
      </c>
      <c r="E307" t="str">
        <f>("622454655270")</f>
        <v>622454655270</v>
      </c>
      <c r="G307" t="s">
        <v>326</v>
      </c>
      <c r="H307" s="2">
        <v>452.05</v>
      </c>
      <c r="I307" t="s">
        <v>20</v>
      </c>
      <c r="J307" s="1">
        <v>43466</v>
      </c>
      <c r="K307">
        <v>1E-3</v>
      </c>
      <c r="L307">
        <v>2E-3</v>
      </c>
      <c r="N307" t="s">
        <v>21</v>
      </c>
    </row>
    <row r="308" spans="1:14" x14ac:dyDescent="0.3">
      <c r="A308" t="s">
        <v>16</v>
      </c>
      <c r="B308" t="s">
        <v>17</v>
      </c>
      <c r="C308" t="s">
        <v>18</v>
      </c>
      <c r="D308" t="str">
        <f>("246190")</f>
        <v>246190</v>
      </c>
      <c r="E308" t="str">
        <f>("622454655300")</f>
        <v>622454655300</v>
      </c>
      <c r="G308" t="s">
        <v>327</v>
      </c>
      <c r="H308" s="2">
        <v>459.69</v>
      </c>
      <c r="I308" t="s">
        <v>20</v>
      </c>
      <c r="J308" s="1">
        <v>43466</v>
      </c>
      <c r="K308">
        <v>1E-3</v>
      </c>
      <c r="L308">
        <v>2E-3</v>
      </c>
      <c r="N308" t="s">
        <v>21</v>
      </c>
    </row>
    <row r="309" spans="1:14" x14ac:dyDescent="0.3">
      <c r="A309" t="s">
        <v>16</v>
      </c>
      <c r="B309" t="s">
        <v>17</v>
      </c>
      <c r="C309" t="s">
        <v>18</v>
      </c>
      <c r="D309" t="str">
        <f>("246193")</f>
        <v>246193</v>
      </c>
      <c r="E309" t="str">
        <f>("622454655331")</f>
        <v>622454655331</v>
      </c>
      <c r="G309" t="s">
        <v>328</v>
      </c>
      <c r="H309" s="2">
        <v>746.97</v>
      </c>
      <c r="I309" t="s">
        <v>20</v>
      </c>
      <c r="J309" s="1">
        <v>43466</v>
      </c>
      <c r="K309">
        <v>1E-3</v>
      </c>
      <c r="L309">
        <v>2E-3</v>
      </c>
      <c r="N309" t="s">
        <v>21</v>
      </c>
    </row>
    <row r="310" spans="1:14" x14ac:dyDescent="0.3">
      <c r="A310" t="s">
        <v>16</v>
      </c>
      <c r="B310" t="s">
        <v>17</v>
      </c>
      <c r="C310" t="s">
        <v>18</v>
      </c>
      <c r="D310" t="str">
        <f>("246140")</f>
        <v>246140</v>
      </c>
      <c r="E310" t="str">
        <f>("622454654808")</f>
        <v>622454654808</v>
      </c>
      <c r="G310" t="s">
        <v>329</v>
      </c>
      <c r="H310" s="2">
        <v>766.76</v>
      </c>
      <c r="I310" t="s">
        <v>20</v>
      </c>
      <c r="J310" s="1">
        <v>43466</v>
      </c>
      <c r="K310">
        <v>1E-3</v>
      </c>
      <c r="L310">
        <v>2E-3</v>
      </c>
      <c r="N310" t="s">
        <v>21</v>
      </c>
    </row>
    <row r="311" spans="1:14" x14ac:dyDescent="0.3">
      <c r="A311" t="s">
        <v>16</v>
      </c>
      <c r="B311" t="s">
        <v>17</v>
      </c>
      <c r="C311" t="s">
        <v>18</v>
      </c>
      <c r="D311" t="str">
        <f>("246196")</f>
        <v>246196</v>
      </c>
      <c r="E311" t="str">
        <f>("622454655362")</f>
        <v>622454655362</v>
      </c>
      <c r="G311" t="s">
        <v>330</v>
      </c>
      <c r="H311" s="2">
        <v>552.79</v>
      </c>
      <c r="I311" t="s">
        <v>20</v>
      </c>
      <c r="J311" s="1">
        <v>43466</v>
      </c>
      <c r="K311">
        <v>1E-3</v>
      </c>
      <c r="L311">
        <v>2E-3</v>
      </c>
      <c r="N311" t="s">
        <v>21</v>
      </c>
    </row>
    <row r="312" spans="1:14" x14ac:dyDescent="0.3">
      <c r="A312" t="s">
        <v>16</v>
      </c>
      <c r="B312" t="s">
        <v>17</v>
      </c>
      <c r="C312" t="s">
        <v>18</v>
      </c>
      <c r="D312" t="str">
        <f>("246199")</f>
        <v>246199</v>
      </c>
      <c r="E312" t="str">
        <f>("622454655393")</f>
        <v>622454655393</v>
      </c>
      <c r="G312" t="s">
        <v>331</v>
      </c>
      <c r="H312" s="2">
        <v>582.58000000000004</v>
      </c>
      <c r="I312" t="s">
        <v>20</v>
      </c>
      <c r="J312" s="1">
        <v>43466</v>
      </c>
      <c r="K312">
        <v>1E-3</v>
      </c>
      <c r="L312">
        <v>2E-3</v>
      </c>
      <c r="N312" t="s">
        <v>21</v>
      </c>
    </row>
    <row r="313" spans="1:14" x14ac:dyDescent="0.3">
      <c r="A313" t="s">
        <v>16</v>
      </c>
      <c r="B313" t="s">
        <v>17</v>
      </c>
      <c r="C313" t="s">
        <v>18</v>
      </c>
      <c r="D313" t="str">
        <f>("246202")</f>
        <v>246202</v>
      </c>
      <c r="E313" t="str">
        <f>("622454655423")</f>
        <v>622454655423</v>
      </c>
      <c r="G313" t="s">
        <v>332</v>
      </c>
      <c r="H313" s="2">
        <v>821.01</v>
      </c>
      <c r="I313" t="s">
        <v>20</v>
      </c>
      <c r="J313" s="1">
        <v>43466</v>
      </c>
      <c r="K313">
        <v>1E-3</v>
      </c>
      <c r="L313">
        <v>2E-3</v>
      </c>
      <c r="N313" t="s">
        <v>21</v>
      </c>
    </row>
    <row r="314" spans="1:14" x14ac:dyDescent="0.3">
      <c r="A314" t="s">
        <v>16</v>
      </c>
      <c r="B314" t="s">
        <v>17</v>
      </c>
      <c r="C314" t="s">
        <v>18</v>
      </c>
      <c r="D314" t="str">
        <f>("246205")</f>
        <v>246205</v>
      </c>
      <c r="E314" t="str">
        <f>("622454655454")</f>
        <v>622454655454</v>
      </c>
      <c r="G314" t="s">
        <v>333</v>
      </c>
      <c r="H314" s="2">
        <v>962.58</v>
      </c>
      <c r="I314" t="s">
        <v>20</v>
      </c>
      <c r="J314" s="1">
        <v>43466</v>
      </c>
      <c r="K314">
        <v>1E-3</v>
      </c>
      <c r="L314">
        <v>2E-3</v>
      </c>
      <c r="N314" t="s">
        <v>21</v>
      </c>
    </row>
    <row r="315" spans="1:14" x14ac:dyDescent="0.3">
      <c r="A315" t="s">
        <v>16</v>
      </c>
      <c r="B315" t="s">
        <v>17</v>
      </c>
      <c r="C315" t="s">
        <v>18</v>
      </c>
      <c r="D315" t="str">
        <f>("246143")</f>
        <v>246143</v>
      </c>
      <c r="E315" t="str">
        <f>("622454654839")</f>
        <v>622454654839</v>
      </c>
      <c r="G315" t="s">
        <v>334</v>
      </c>
      <c r="H315" s="2">
        <v>1101.8399999999999</v>
      </c>
      <c r="I315" t="s">
        <v>20</v>
      </c>
      <c r="J315" s="1">
        <v>43466</v>
      </c>
      <c r="K315">
        <v>1E-3</v>
      </c>
      <c r="L315">
        <v>2E-3</v>
      </c>
      <c r="N315" t="s">
        <v>21</v>
      </c>
    </row>
    <row r="316" spans="1:14" x14ac:dyDescent="0.3">
      <c r="A316" t="s">
        <v>16</v>
      </c>
      <c r="B316" t="s">
        <v>17</v>
      </c>
      <c r="C316" t="s">
        <v>18</v>
      </c>
      <c r="D316" t="str">
        <f>("246208")</f>
        <v>246208</v>
      </c>
      <c r="E316" t="str">
        <f>("622454655485")</f>
        <v>622454655485</v>
      </c>
      <c r="G316" t="s">
        <v>335</v>
      </c>
      <c r="H316" s="2">
        <v>897.34</v>
      </c>
      <c r="I316" t="s">
        <v>20</v>
      </c>
      <c r="J316" s="1">
        <v>43466</v>
      </c>
      <c r="K316">
        <v>1E-3</v>
      </c>
      <c r="L316">
        <v>2E-3</v>
      </c>
      <c r="N316" t="s">
        <v>21</v>
      </c>
    </row>
    <row r="317" spans="1:14" x14ac:dyDescent="0.3">
      <c r="A317" t="s">
        <v>16</v>
      </c>
      <c r="B317" t="s">
        <v>17</v>
      </c>
      <c r="C317" t="s">
        <v>18</v>
      </c>
      <c r="D317" t="str">
        <f>("246211")</f>
        <v>246211</v>
      </c>
      <c r="E317" t="str">
        <f>("622454655515")</f>
        <v>622454655515</v>
      </c>
      <c r="G317" t="s">
        <v>336</v>
      </c>
      <c r="H317" s="2">
        <v>966.52</v>
      </c>
      <c r="I317" t="s">
        <v>20</v>
      </c>
      <c r="J317" s="1">
        <v>43466</v>
      </c>
      <c r="K317">
        <v>1E-3</v>
      </c>
      <c r="L317">
        <v>2E-3</v>
      </c>
      <c r="N317" t="s">
        <v>21</v>
      </c>
    </row>
    <row r="318" spans="1:14" x14ac:dyDescent="0.3">
      <c r="A318" t="s">
        <v>16</v>
      </c>
      <c r="B318" t="s">
        <v>17</v>
      </c>
      <c r="C318" t="s">
        <v>18</v>
      </c>
      <c r="D318" t="str">
        <f>("246214")</f>
        <v>246214</v>
      </c>
      <c r="E318" t="str">
        <f>("622454655546")</f>
        <v>622454655546</v>
      </c>
      <c r="G318" t="s">
        <v>337</v>
      </c>
      <c r="H318" s="2">
        <v>1068.44</v>
      </c>
      <c r="I318" t="s">
        <v>20</v>
      </c>
      <c r="J318" s="1">
        <v>43466</v>
      </c>
      <c r="K318">
        <v>1E-3</v>
      </c>
      <c r="L318">
        <v>2E-3</v>
      </c>
      <c r="N318" t="s">
        <v>21</v>
      </c>
    </row>
    <row r="319" spans="1:14" x14ac:dyDescent="0.3">
      <c r="A319" t="s">
        <v>16</v>
      </c>
      <c r="B319" t="s">
        <v>17</v>
      </c>
      <c r="C319" t="s">
        <v>18</v>
      </c>
      <c r="D319" t="str">
        <f>("246217")</f>
        <v>246217</v>
      </c>
      <c r="E319" t="str">
        <f>("622454655577")</f>
        <v>622454655577</v>
      </c>
      <c r="G319" t="s">
        <v>338</v>
      </c>
      <c r="H319" s="2">
        <v>1189.3599999999999</v>
      </c>
      <c r="I319" t="s">
        <v>20</v>
      </c>
      <c r="J319" s="1">
        <v>43466</v>
      </c>
      <c r="K319">
        <v>1E-3</v>
      </c>
      <c r="L319">
        <v>2E-3</v>
      </c>
      <c r="N319" t="s">
        <v>21</v>
      </c>
    </row>
    <row r="320" spans="1:14" x14ac:dyDescent="0.3">
      <c r="A320" t="s">
        <v>16</v>
      </c>
      <c r="B320" t="s">
        <v>17</v>
      </c>
      <c r="C320" t="s">
        <v>18</v>
      </c>
      <c r="D320" t="str">
        <f>("246220")</f>
        <v>246220</v>
      </c>
      <c r="E320" t="str">
        <f>("622454655607")</f>
        <v>622454655607</v>
      </c>
      <c r="G320" t="s">
        <v>339</v>
      </c>
      <c r="H320" s="2">
        <v>1403.58</v>
      </c>
      <c r="I320" t="s">
        <v>20</v>
      </c>
      <c r="J320" s="1">
        <v>43466</v>
      </c>
      <c r="K320">
        <v>1E-3</v>
      </c>
      <c r="L320">
        <v>2E-3</v>
      </c>
      <c r="N320" t="s">
        <v>21</v>
      </c>
    </row>
    <row r="321" spans="1:14" x14ac:dyDescent="0.3">
      <c r="A321" t="s">
        <v>16</v>
      </c>
      <c r="B321" t="s">
        <v>17</v>
      </c>
      <c r="C321" t="s">
        <v>18</v>
      </c>
      <c r="D321" t="str">
        <f>("246221")</f>
        <v>246221</v>
      </c>
      <c r="E321" t="str">
        <f>("622454655614")</f>
        <v>622454655614</v>
      </c>
      <c r="G321" t="s">
        <v>340</v>
      </c>
      <c r="H321" s="2">
        <v>1838.62</v>
      </c>
      <c r="I321" t="s">
        <v>20</v>
      </c>
      <c r="J321" s="1">
        <v>43466</v>
      </c>
      <c r="K321">
        <v>1E-3</v>
      </c>
      <c r="L321">
        <v>2E-3</v>
      </c>
      <c r="N321" t="s">
        <v>21</v>
      </c>
    </row>
    <row r="322" spans="1:14" x14ac:dyDescent="0.3">
      <c r="A322" t="s">
        <v>16</v>
      </c>
      <c r="B322" t="s">
        <v>17</v>
      </c>
      <c r="C322" t="s">
        <v>18</v>
      </c>
      <c r="D322" t="str">
        <f>("246162")</f>
        <v>246162</v>
      </c>
      <c r="E322" t="str">
        <f>("622454655027")</f>
        <v>622454655027</v>
      </c>
      <c r="G322" t="s">
        <v>341</v>
      </c>
      <c r="H322" s="2">
        <v>2264.5300000000002</v>
      </c>
      <c r="I322" t="s">
        <v>20</v>
      </c>
      <c r="J322" s="1">
        <v>43466</v>
      </c>
      <c r="K322">
        <v>1E-3</v>
      </c>
      <c r="L322">
        <v>2E-3</v>
      </c>
      <c r="N322" t="s">
        <v>21</v>
      </c>
    </row>
    <row r="323" spans="1:14" x14ac:dyDescent="0.3">
      <c r="A323" t="s">
        <v>16</v>
      </c>
      <c r="B323" t="s">
        <v>17</v>
      </c>
      <c r="C323" t="s">
        <v>18</v>
      </c>
      <c r="D323" t="str">
        <f>("246165")</f>
        <v>246165</v>
      </c>
      <c r="E323" t="str">
        <f>("622454655058")</f>
        <v>622454655058</v>
      </c>
      <c r="G323" t="s">
        <v>342</v>
      </c>
      <c r="H323" s="2">
        <v>2341.42</v>
      </c>
      <c r="I323" t="s">
        <v>20</v>
      </c>
      <c r="J323" s="1">
        <v>43466</v>
      </c>
      <c r="K323">
        <v>1E-3</v>
      </c>
      <c r="L323">
        <v>2E-3</v>
      </c>
      <c r="N323" t="s">
        <v>21</v>
      </c>
    </row>
    <row r="324" spans="1:14" x14ac:dyDescent="0.3">
      <c r="A324" t="s">
        <v>16</v>
      </c>
      <c r="B324" t="s">
        <v>17</v>
      </c>
      <c r="C324" t="s">
        <v>18</v>
      </c>
      <c r="D324" t="str">
        <f>("246168")</f>
        <v>246168</v>
      </c>
      <c r="E324" t="str">
        <f>("622454655089")</f>
        <v>622454655089</v>
      </c>
      <c r="G324" t="s">
        <v>343</v>
      </c>
      <c r="H324" s="2">
        <v>2511.8200000000002</v>
      </c>
      <c r="I324" t="s">
        <v>20</v>
      </c>
      <c r="J324" s="1">
        <v>43466</v>
      </c>
      <c r="K324">
        <v>1E-3</v>
      </c>
      <c r="L324">
        <v>2E-3</v>
      </c>
      <c r="N324" t="s">
        <v>21</v>
      </c>
    </row>
    <row r="325" spans="1:14" x14ac:dyDescent="0.3">
      <c r="A325" t="s">
        <v>16</v>
      </c>
      <c r="B325" t="s">
        <v>17</v>
      </c>
      <c r="C325" t="s">
        <v>18</v>
      </c>
      <c r="D325" t="str">
        <f>("246171")</f>
        <v>246171</v>
      </c>
      <c r="E325" t="str">
        <f>("622454655119")</f>
        <v>622454655119</v>
      </c>
      <c r="G325" t="s">
        <v>344</v>
      </c>
      <c r="H325" s="2">
        <v>2608.44</v>
      </c>
      <c r="I325" t="s">
        <v>20</v>
      </c>
      <c r="J325" s="1">
        <v>43466</v>
      </c>
      <c r="K325">
        <v>1E-3</v>
      </c>
      <c r="L325">
        <v>2E-3</v>
      </c>
      <c r="N325" t="s">
        <v>21</v>
      </c>
    </row>
    <row r="326" spans="1:14" x14ac:dyDescent="0.3">
      <c r="A326" t="s">
        <v>16</v>
      </c>
      <c r="B326" t="s">
        <v>17</v>
      </c>
      <c r="C326" t="s">
        <v>18</v>
      </c>
      <c r="D326" t="str">
        <f>("246174")</f>
        <v>246174</v>
      </c>
      <c r="E326" t="str">
        <f>("622454655140")</f>
        <v>622454655140</v>
      </c>
      <c r="G326" t="s">
        <v>345</v>
      </c>
      <c r="H326" s="2">
        <v>2679.74</v>
      </c>
      <c r="I326" t="s">
        <v>20</v>
      </c>
      <c r="J326" s="1">
        <v>43466</v>
      </c>
      <c r="K326">
        <v>1E-3</v>
      </c>
      <c r="L326">
        <v>2E-3</v>
      </c>
      <c r="N326" t="s">
        <v>21</v>
      </c>
    </row>
    <row r="327" spans="1:14" x14ac:dyDescent="0.3">
      <c r="A327" t="s">
        <v>16</v>
      </c>
      <c r="B327" t="s">
        <v>17</v>
      </c>
      <c r="C327" t="s">
        <v>18</v>
      </c>
      <c r="D327" t="str">
        <f>("246175")</f>
        <v>246175</v>
      </c>
      <c r="E327" t="str">
        <f>("622454655157")</f>
        <v>622454655157</v>
      </c>
      <c r="G327" t="s">
        <v>346</v>
      </c>
      <c r="H327" s="2">
        <v>2761.24</v>
      </c>
      <c r="I327" t="s">
        <v>20</v>
      </c>
      <c r="J327" s="1">
        <v>43466</v>
      </c>
      <c r="K327">
        <v>1E-3</v>
      </c>
      <c r="L327">
        <v>2E-3</v>
      </c>
      <c r="N327" t="s">
        <v>21</v>
      </c>
    </row>
    <row r="328" spans="1:14" x14ac:dyDescent="0.3">
      <c r="A328" t="s">
        <v>16</v>
      </c>
      <c r="B328" t="s">
        <v>17</v>
      </c>
      <c r="C328" t="s">
        <v>18</v>
      </c>
      <c r="D328" t="str">
        <f>("246178")</f>
        <v>246178</v>
      </c>
      <c r="E328" t="str">
        <f>("622454655188")</f>
        <v>622454655188</v>
      </c>
      <c r="G328" t="s">
        <v>347</v>
      </c>
      <c r="H328" s="2">
        <v>2950.74</v>
      </c>
      <c r="I328" t="s">
        <v>20</v>
      </c>
      <c r="J328" s="1">
        <v>43466</v>
      </c>
      <c r="K328">
        <v>1E-3</v>
      </c>
      <c r="L328">
        <v>2E-3</v>
      </c>
      <c r="N328" t="s">
        <v>21</v>
      </c>
    </row>
    <row r="329" spans="1:14" x14ac:dyDescent="0.3">
      <c r="A329" t="s">
        <v>16</v>
      </c>
      <c r="B329" t="s">
        <v>17</v>
      </c>
      <c r="C329" t="s">
        <v>18</v>
      </c>
      <c r="D329" t="str">
        <f>("246148")</f>
        <v>246148</v>
      </c>
      <c r="E329" t="str">
        <f>("622454654884")</f>
        <v>622454654884</v>
      </c>
      <c r="G329" t="s">
        <v>348</v>
      </c>
      <c r="H329" s="2">
        <v>3013.77</v>
      </c>
      <c r="I329" t="s">
        <v>20</v>
      </c>
      <c r="J329" s="1">
        <v>43466</v>
      </c>
      <c r="K329">
        <v>1E-3</v>
      </c>
      <c r="L329">
        <v>2E-3</v>
      </c>
      <c r="N329" t="s">
        <v>21</v>
      </c>
    </row>
    <row r="330" spans="1:14" x14ac:dyDescent="0.3">
      <c r="A330" t="s">
        <v>16</v>
      </c>
      <c r="B330" t="s">
        <v>17</v>
      </c>
      <c r="C330" t="s">
        <v>18</v>
      </c>
      <c r="D330" t="str">
        <f>("246224")</f>
        <v>246224</v>
      </c>
      <c r="E330" t="str">
        <f>("622454655645")</f>
        <v>622454655645</v>
      </c>
      <c r="G330" t="s">
        <v>349</v>
      </c>
      <c r="H330" s="2">
        <v>3185.77</v>
      </c>
      <c r="I330" t="s">
        <v>20</v>
      </c>
      <c r="J330" s="1">
        <v>43466</v>
      </c>
      <c r="K330">
        <v>1E-3</v>
      </c>
      <c r="L330">
        <v>2E-3</v>
      </c>
      <c r="N330" t="s">
        <v>21</v>
      </c>
    </row>
    <row r="331" spans="1:14" x14ac:dyDescent="0.3">
      <c r="A331" t="s">
        <v>16</v>
      </c>
      <c r="B331" t="s">
        <v>17</v>
      </c>
      <c r="C331" t="s">
        <v>18</v>
      </c>
      <c r="D331" t="str">
        <f>("246227")</f>
        <v>246227</v>
      </c>
      <c r="E331" t="str">
        <f>("622454655676")</f>
        <v>622454655676</v>
      </c>
      <c r="G331" t="s">
        <v>350</v>
      </c>
      <c r="H331" s="2">
        <v>3417.48</v>
      </c>
      <c r="I331" t="s">
        <v>20</v>
      </c>
      <c r="J331" s="1">
        <v>43466</v>
      </c>
      <c r="K331">
        <v>1E-3</v>
      </c>
      <c r="L331">
        <v>2E-3</v>
      </c>
      <c r="N331" t="s">
        <v>21</v>
      </c>
    </row>
    <row r="332" spans="1:14" x14ac:dyDescent="0.3">
      <c r="A332" t="s">
        <v>16</v>
      </c>
      <c r="B332" t="s">
        <v>17</v>
      </c>
      <c r="C332" t="s">
        <v>18</v>
      </c>
      <c r="D332" t="str">
        <f>("246230")</f>
        <v>246230</v>
      </c>
      <c r="E332" t="str">
        <f>("622454655706")</f>
        <v>622454655706</v>
      </c>
      <c r="G332" t="s">
        <v>351</v>
      </c>
      <c r="H332" s="2">
        <v>3769.27</v>
      </c>
      <c r="I332" t="s">
        <v>20</v>
      </c>
      <c r="J332" s="1">
        <v>43466</v>
      </c>
      <c r="K332">
        <v>1E-3</v>
      </c>
      <c r="L332">
        <v>2E-3</v>
      </c>
      <c r="N332" t="s">
        <v>21</v>
      </c>
    </row>
    <row r="333" spans="1:14" x14ac:dyDescent="0.3">
      <c r="A333" t="s">
        <v>16</v>
      </c>
      <c r="B333" t="s">
        <v>17</v>
      </c>
      <c r="C333" t="s">
        <v>18</v>
      </c>
      <c r="D333" t="str">
        <f>("246233")</f>
        <v>246233</v>
      </c>
      <c r="E333" t="str">
        <f>("622454655737")</f>
        <v>622454655737</v>
      </c>
      <c r="G333" t="s">
        <v>352</v>
      </c>
      <c r="H333" s="2">
        <v>4050.05</v>
      </c>
      <c r="I333" t="s">
        <v>20</v>
      </c>
      <c r="J333" s="1">
        <v>43466</v>
      </c>
      <c r="K333">
        <v>1E-3</v>
      </c>
      <c r="L333">
        <v>2E-3</v>
      </c>
      <c r="N333" t="s">
        <v>21</v>
      </c>
    </row>
    <row r="334" spans="1:14" x14ac:dyDescent="0.3">
      <c r="A334" t="s">
        <v>16</v>
      </c>
      <c r="B334" t="s">
        <v>17</v>
      </c>
      <c r="C334" t="s">
        <v>18</v>
      </c>
      <c r="D334" t="str">
        <f>("246236")</f>
        <v>246236</v>
      </c>
      <c r="E334" t="str">
        <f>("622454655768")</f>
        <v>622454655768</v>
      </c>
      <c r="G334" t="s">
        <v>353</v>
      </c>
      <c r="H334" s="2">
        <v>4341.08</v>
      </c>
      <c r="I334" t="s">
        <v>20</v>
      </c>
      <c r="J334" s="1">
        <v>43466</v>
      </c>
      <c r="K334">
        <v>1E-3</v>
      </c>
      <c r="L334">
        <v>2E-3</v>
      </c>
      <c r="N334" t="s">
        <v>21</v>
      </c>
    </row>
    <row r="335" spans="1:14" x14ac:dyDescent="0.3">
      <c r="A335" t="s">
        <v>16</v>
      </c>
      <c r="B335" t="s">
        <v>17</v>
      </c>
      <c r="C335" t="s">
        <v>18</v>
      </c>
      <c r="D335" t="str">
        <f>("246237")</f>
        <v>246237</v>
      </c>
      <c r="E335" t="str">
        <f>("622454655775")</f>
        <v>622454655775</v>
      </c>
      <c r="G335" t="s">
        <v>354</v>
      </c>
      <c r="H335" s="2">
        <v>4730.66</v>
      </c>
      <c r="I335" t="s">
        <v>20</v>
      </c>
      <c r="J335" s="1">
        <v>43466</v>
      </c>
      <c r="K335">
        <v>1E-3</v>
      </c>
      <c r="L335">
        <v>2E-3</v>
      </c>
      <c r="N335" t="s">
        <v>21</v>
      </c>
    </row>
    <row r="336" spans="1:14" x14ac:dyDescent="0.3">
      <c r="A336" t="s">
        <v>16</v>
      </c>
      <c r="B336" t="s">
        <v>17</v>
      </c>
      <c r="C336" t="s">
        <v>18</v>
      </c>
      <c r="D336" t="str">
        <f>("246240")</f>
        <v>246240</v>
      </c>
      <c r="E336" t="str">
        <f>("622454655805")</f>
        <v>622454655805</v>
      </c>
      <c r="G336" t="s">
        <v>355</v>
      </c>
      <c r="H336" s="2">
        <v>5120.4799999999996</v>
      </c>
      <c r="I336" t="s">
        <v>20</v>
      </c>
      <c r="J336" s="1">
        <v>43466</v>
      </c>
      <c r="K336">
        <v>1E-3</v>
      </c>
      <c r="L336">
        <v>2E-3</v>
      </c>
      <c r="N336" t="s">
        <v>21</v>
      </c>
    </row>
    <row r="337" spans="1:14" x14ac:dyDescent="0.3">
      <c r="A337" t="s">
        <v>16</v>
      </c>
      <c r="B337" t="s">
        <v>17</v>
      </c>
      <c r="C337" t="s">
        <v>18</v>
      </c>
      <c r="D337" t="str">
        <f>("246243")</f>
        <v>246243</v>
      </c>
      <c r="E337" t="str">
        <f>("622454655836")</f>
        <v>622454655836</v>
      </c>
      <c r="G337" t="s">
        <v>356</v>
      </c>
      <c r="H337" s="2">
        <v>5498.04</v>
      </c>
      <c r="I337" t="s">
        <v>20</v>
      </c>
      <c r="J337" s="1">
        <v>43466</v>
      </c>
      <c r="K337">
        <v>1E-3</v>
      </c>
      <c r="L337">
        <v>2E-3</v>
      </c>
      <c r="N337" t="s">
        <v>21</v>
      </c>
    </row>
    <row r="338" spans="1:14" x14ac:dyDescent="0.3">
      <c r="A338" t="s">
        <v>16</v>
      </c>
      <c r="B338" t="s">
        <v>17</v>
      </c>
      <c r="C338" t="s">
        <v>18</v>
      </c>
      <c r="D338" t="str">
        <f>("246244")</f>
        <v>246244</v>
      </c>
      <c r="E338" t="str">
        <f>("622454655843")</f>
        <v>622454655843</v>
      </c>
      <c r="G338" t="s">
        <v>357</v>
      </c>
      <c r="H338" s="2">
        <v>7347.08</v>
      </c>
      <c r="I338" t="s">
        <v>20</v>
      </c>
      <c r="J338" s="1">
        <v>43466</v>
      </c>
      <c r="K338">
        <v>1E-3</v>
      </c>
      <c r="L338">
        <v>2E-3</v>
      </c>
      <c r="N338" t="s">
        <v>21</v>
      </c>
    </row>
    <row r="339" spans="1:14" x14ac:dyDescent="0.3">
      <c r="A339" t="s">
        <v>16</v>
      </c>
      <c r="B339" t="s">
        <v>17</v>
      </c>
      <c r="C339" t="s">
        <v>18</v>
      </c>
      <c r="D339" t="str">
        <f>("246247")</f>
        <v>246247</v>
      </c>
      <c r="E339" t="str">
        <f>("622454655874")</f>
        <v>622454655874</v>
      </c>
      <c r="G339" t="s">
        <v>358</v>
      </c>
      <c r="H339" s="2">
        <v>5026.8</v>
      </c>
      <c r="I339" t="s">
        <v>20</v>
      </c>
      <c r="J339" s="1">
        <v>43466</v>
      </c>
      <c r="K339">
        <v>1E-3</v>
      </c>
      <c r="L339">
        <v>2E-3</v>
      </c>
      <c r="N339" t="s">
        <v>21</v>
      </c>
    </row>
    <row r="340" spans="1:14" x14ac:dyDescent="0.3">
      <c r="A340" t="s">
        <v>16</v>
      </c>
      <c r="B340" t="s">
        <v>17</v>
      </c>
      <c r="C340" t="s">
        <v>18</v>
      </c>
      <c r="D340" t="str">
        <f>("246250")</f>
        <v>246250</v>
      </c>
      <c r="E340" t="str">
        <f>("622454655904")</f>
        <v>622454655904</v>
      </c>
      <c r="G340" t="s">
        <v>359</v>
      </c>
      <c r="H340" s="2">
        <v>6095.37</v>
      </c>
      <c r="I340" t="s">
        <v>20</v>
      </c>
      <c r="J340" s="1">
        <v>43466</v>
      </c>
      <c r="K340">
        <v>1E-3</v>
      </c>
      <c r="L340">
        <v>2E-3</v>
      </c>
      <c r="N340" t="s">
        <v>21</v>
      </c>
    </row>
    <row r="341" spans="1:14" x14ac:dyDescent="0.3">
      <c r="A341" t="s">
        <v>16</v>
      </c>
      <c r="B341" t="s">
        <v>17</v>
      </c>
      <c r="C341" t="s">
        <v>18</v>
      </c>
      <c r="D341" t="str">
        <f>("246253")</f>
        <v>246253</v>
      </c>
      <c r="E341" t="str">
        <f>("622454655935")</f>
        <v>622454655935</v>
      </c>
      <c r="G341" t="s">
        <v>360</v>
      </c>
      <c r="H341" s="2">
        <v>6357.75</v>
      </c>
      <c r="I341" t="s">
        <v>20</v>
      </c>
      <c r="J341" s="1">
        <v>43466</v>
      </c>
      <c r="K341">
        <v>1E-3</v>
      </c>
      <c r="L341">
        <v>2E-3</v>
      </c>
      <c r="N341" t="s">
        <v>21</v>
      </c>
    </row>
    <row r="342" spans="1:14" x14ac:dyDescent="0.3">
      <c r="A342" t="s">
        <v>16</v>
      </c>
      <c r="B342" t="s">
        <v>17</v>
      </c>
      <c r="C342" t="s">
        <v>18</v>
      </c>
      <c r="D342" t="str">
        <f>("246256")</f>
        <v>246256</v>
      </c>
      <c r="E342" t="str">
        <f>("622454655966")</f>
        <v>622454655966</v>
      </c>
      <c r="G342" t="s">
        <v>361</v>
      </c>
      <c r="H342" s="2">
        <v>6638.73</v>
      </c>
      <c r="I342" t="s">
        <v>20</v>
      </c>
      <c r="J342" s="1">
        <v>43466</v>
      </c>
      <c r="K342">
        <v>1E-3</v>
      </c>
      <c r="L342">
        <v>2E-3</v>
      </c>
      <c r="N342" t="s">
        <v>21</v>
      </c>
    </row>
    <row r="343" spans="1:14" x14ac:dyDescent="0.3">
      <c r="A343" t="s">
        <v>16</v>
      </c>
      <c r="B343" t="s">
        <v>17</v>
      </c>
      <c r="C343" t="s">
        <v>18</v>
      </c>
      <c r="D343" t="str">
        <f>("246259")</f>
        <v>246259</v>
      </c>
      <c r="E343" t="str">
        <f>("622454655997")</f>
        <v>622454655997</v>
      </c>
      <c r="G343" t="s">
        <v>362</v>
      </c>
      <c r="H343" s="2">
        <v>6759.94</v>
      </c>
      <c r="I343" t="s">
        <v>20</v>
      </c>
      <c r="J343" s="1">
        <v>43466</v>
      </c>
      <c r="K343">
        <v>1E-3</v>
      </c>
      <c r="L343">
        <v>2E-3</v>
      </c>
      <c r="N343" t="s">
        <v>21</v>
      </c>
    </row>
    <row r="344" spans="1:14" x14ac:dyDescent="0.3">
      <c r="A344" t="s">
        <v>16</v>
      </c>
      <c r="B344" t="s">
        <v>17</v>
      </c>
      <c r="C344" t="s">
        <v>18</v>
      </c>
      <c r="D344" t="str">
        <f>("246260")</f>
        <v>246260</v>
      </c>
      <c r="E344" t="str">
        <f>("622454656000")</f>
        <v>622454656000</v>
      </c>
      <c r="G344" t="s">
        <v>363</v>
      </c>
      <c r="H344" s="2">
        <v>7746.37</v>
      </c>
      <c r="I344" t="s">
        <v>20</v>
      </c>
      <c r="J344" s="1">
        <v>43466</v>
      </c>
      <c r="K344">
        <v>1E-3</v>
      </c>
      <c r="L344">
        <v>2E-3</v>
      </c>
      <c r="N344" t="s">
        <v>21</v>
      </c>
    </row>
    <row r="345" spans="1:14" x14ac:dyDescent="0.3">
      <c r="A345" t="s">
        <v>16</v>
      </c>
      <c r="B345" t="s">
        <v>17</v>
      </c>
      <c r="C345" t="s">
        <v>18</v>
      </c>
      <c r="D345" t="str">
        <f>("246263")</f>
        <v>246263</v>
      </c>
      <c r="E345" t="str">
        <f>("622454656031")</f>
        <v>622454656031</v>
      </c>
      <c r="G345" t="s">
        <v>364</v>
      </c>
      <c r="H345" s="2">
        <v>8733.1</v>
      </c>
      <c r="I345" t="s">
        <v>20</v>
      </c>
      <c r="J345" s="1">
        <v>43466</v>
      </c>
      <c r="K345">
        <v>1E-3</v>
      </c>
      <c r="L345">
        <v>2E-3</v>
      </c>
      <c r="N345" t="s">
        <v>21</v>
      </c>
    </row>
    <row r="346" spans="1:14" x14ac:dyDescent="0.3">
      <c r="A346" t="s">
        <v>16</v>
      </c>
      <c r="B346" t="s">
        <v>17</v>
      </c>
      <c r="C346" t="s">
        <v>18</v>
      </c>
      <c r="D346" t="str">
        <f>("246266")</f>
        <v>246266</v>
      </c>
      <c r="E346" t="str">
        <f>("622454656062")</f>
        <v>622454656062</v>
      </c>
      <c r="G346" t="s">
        <v>365</v>
      </c>
      <c r="H346" s="2">
        <v>9721.39</v>
      </c>
      <c r="I346" t="s">
        <v>20</v>
      </c>
      <c r="J346" s="1">
        <v>43466</v>
      </c>
      <c r="K346">
        <v>1E-3</v>
      </c>
      <c r="L346">
        <v>2E-3</v>
      </c>
      <c r="N346" t="s">
        <v>21</v>
      </c>
    </row>
    <row r="347" spans="1:14" x14ac:dyDescent="0.3">
      <c r="A347" t="s">
        <v>16</v>
      </c>
      <c r="B347" t="s">
        <v>17</v>
      </c>
      <c r="C347" t="s">
        <v>18</v>
      </c>
      <c r="D347" t="str">
        <f>("246267")</f>
        <v>246267</v>
      </c>
      <c r="E347" t="str">
        <f>("622454656079")</f>
        <v>622454656079</v>
      </c>
      <c r="G347" t="s">
        <v>366</v>
      </c>
      <c r="H347" s="2">
        <v>11321.09</v>
      </c>
      <c r="I347" t="s">
        <v>20</v>
      </c>
      <c r="J347" s="1">
        <v>43466</v>
      </c>
      <c r="K347">
        <v>1E-3</v>
      </c>
      <c r="L347">
        <v>2E-3</v>
      </c>
      <c r="N347" t="s">
        <v>21</v>
      </c>
    </row>
    <row r="348" spans="1:14" x14ac:dyDescent="0.3">
      <c r="A348" t="s">
        <v>16</v>
      </c>
      <c r="B348" t="s">
        <v>17</v>
      </c>
      <c r="C348" t="s">
        <v>18</v>
      </c>
      <c r="D348" t="str">
        <f>("246153")</f>
        <v>246153</v>
      </c>
      <c r="E348" t="str">
        <f>("622454654938")</f>
        <v>622454654938</v>
      </c>
      <c r="G348" t="s">
        <v>367</v>
      </c>
      <c r="H348" s="2">
        <v>12922.95</v>
      </c>
      <c r="I348" t="s">
        <v>20</v>
      </c>
      <c r="J348" s="1">
        <v>43466</v>
      </c>
      <c r="K348">
        <v>1E-3</v>
      </c>
      <c r="L348">
        <v>2E-3</v>
      </c>
      <c r="N348" t="s">
        <v>21</v>
      </c>
    </row>
    <row r="349" spans="1:14" x14ac:dyDescent="0.3">
      <c r="A349" t="s">
        <v>16</v>
      </c>
      <c r="B349" t="s">
        <v>17</v>
      </c>
      <c r="C349" t="s">
        <v>18</v>
      </c>
      <c r="D349" t="str">
        <f>("246278")</f>
        <v>246278</v>
      </c>
      <c r="E349" t="str">
        <f>("622454656185")</f>
        <v>622454656185</v>
      </c>
      <c r="G349" t="s">
        <v>368</v>
      </c>
      <c r="H349" s="2">
        <v>6576.6</v>
      </c>
      <c r="I349" t="s">
        <v>20</v>
      </c>
      <c r="J349" s="1">
        <v>43466</v>
      </c>
      <c r="K349">
        <v>1E-3</v>
      </c>
      <c r="L349">
        <v>2E-3</v>
      </c>
      <c r="N349" t="s">
        <v>21</v>
      </c>
    </row>
    <row r="350" spans="1:14" x14ac:dyDescent="0.3">
      <c r="A350" t="s">
        <v>16</v>
      </c>
      <c r="B350" t="s">
        <v>17</v>
      </c>
      <c r="C350" t="s">
        <v>18</v>
      </c>
      <c r="D350" t="str">
        <f>("246281")</f>
        <v>246281</v>
      </c>
      <c r="E350" t="str">
        <f>("622454656215")</f>
        <v>622454656215</v>
      </c>
      <c r="G350" t="s">
        <v>369</v>
      </c>
      <c r="H350" s="2">
        <v>6616.1</v>
      </c>
      <c r="I350" t="s">
        <v>20</v>
      </c>
      <c r="J350" s="1">
        <v>43466</v>
      </c>
      <c r="K350">
        <v>1E-3</v>
      </c>
      <c r="L350">
        <v>2E-3</v>
      </c>
      <c r="N350" t="s">
        <v>21</v>
      </c>
    </row>
    <row r="351" spans="1:14" x14ac:dyDescent="0.3">
      <c r="A351" t="s">
        <v>16</v>
      </c>
      <c r="B351" t="s">
        <v>17</v>
      </c>
      <c r="C351" t="s">
        <v>18</v>
      </c>
      <c r="D351" t="str">
        <f>("246284")</f>
        <v>246284</v>
      </c>
      <c r="E351" t="str">
        <f>("622454656246")</f>
        <v>622454656246</v>
      </c>
      <c r="G351" t="s">
        <v>370</v>
      </c>
      <c r="H351" s="2">
        <v>7754.85</v>
      </c>
      <c r="I351" t="s">
        <v>20</v>
      </c>
      <c r="J351" s="1">
        <v>43466</v>
      </c>
      <c r="K351">
        <v>1E-3</v>
      </c>
      <c r="L351">
        <v>2E-3</v>
      </c>
      <c r="N351" t="s">
        <v>21</v>
      </c>
    </row>
    <row r="352" spans="1:14" x14ac:dyDescent="0.3">
      <c r="A352" t="s">
        <v>16</v>
      </c>
      <c r="B352" t="s">
        <v>17</v>
      </c>
      <c r="C352" t="s">
        <v>18</v>
      </c>
      <c r="D352" t="str">
        <f>("246287")</f>
        <v>246287</v>
      </c>
      <c r="E352" t="str">
        <f>("622454656277")</f>
        <v>622454656277</v>
      </c>
      <c r="G352" t="s">
        <v>371</v>
      </c>
      <c r="H352" s="2">
        <v>8156.26</v>
      </c>
      <c r="I352" t="s">
        <v>20</v>
      </c>
      <c r="J352" s="1">
        <v>43466</v>
      </c>
      <c r="K352">
        <v>1E-3</v>
      </c>
      <c r="L352">
        <v>2E-3</v>
      </c>
      <c r="N352" t="s">
        <v>21</v>
      </c>
    </row>
    <row r="353" spans="1:14" x14ac:dyDescent="0.3">
      <c r="A353" t="s">
        <v>16</v>
      </c>
      <c r="B353" t="s">
        <v>17</v>
      </c>
      <c r="C353" t="s">
        <v>18</v>
      </c>
      <c r="D353" t="str">
        <f>("246290")</f>
        <v>246290</v>
      </c>
      <c r="E353" t="str">
        <f>("622454656307")</f>
        <v>622454656307</v>
      </c>
      <c r="G353" t="s">
        <v>372</v>
      </c>
      <c r="H353" s="2">
        <v>8918.69</v>
      </c>
      <c r="I353" t="s">
        <v>20</v>
      </c>
      <c r="J353" s="1">
        <v>43466</v>
      </c>
      <c r="K353">
        <v>1E-3</v>
      </c>
      <c r="L353">
        <v>2E-3</v>
      </c>
      <c r="N353" t="s">
        <v>21</v>
      </c>
    </row>
    <row r="354" spans="1:14" x14ac:dyDescent="0.3">
      <c r="A354" t="s">
        <v>16</v>
      </c>
      <c r="B354" t="s">
        <v>17</v>
      </c>
      <c r="C354" t="s">
        <v>18</v>
      </c>
      <c r="D354" t="str">
        <f>("246291")</f>
        <v>246291</v>
      </c>
      <c r="E354" t="str">
        <f>("622454656314")</f>
        <v>622454656314</v>
      </c>
      <c r="G354" t="s">
        <v>373</v>
      </c>
      <c r="H354" s="2">
        <v>9384.16</v>
      </c>
      <c r="I354" t="s">
        <v>20</v>
      </c>
      <c r="J354" s="1">
        <v>43466</v>
      </c>
      <c r="K354">
        <v>1E-3</v>
      </c>
      <c r="L354">
        <v>2E-3</v>
      </c>
      <c r="N354" t="s">
        <v>21</v>
      </c>
    </row>
    <row r="355" spans="1:14" x14ac:dyDescent="0.3">
      <c r="A355" t="s">
        <v>16</v>
      </c>
      <c r="B355" t="s">
        <v>17</v>
      </c>
      <c r="C355" t="s">
        <v>18</v>
      </c>
      <c r="D355" t="str">
        <f>("246294")</f>
        <v>246294</v>
      </c>
      <c r="E355" t="str">
        <f>("622454656345")</f>
        <v>622454656345</v>
      </c>
      <c r="G355" t="s">
        <v>374</v>
      </c>
      <c r="H355" s="2">
        <v>9849.7800000000007</v>
      </c>
      <c r="I355" t="s">
        <v>20</v>
      </c>
      <c r="J355" s="1">
        <v>43466</v>
      </c>
      <c r="K355">
        <v>1E-3</v>
      </c>
      <c r="L355">
        <v>2E-3</v>
      </c>
      <c r="N355" t="s">
        <v>21</v>
      </c>
    </row>
    <row r="356" spans="1:14" x14ac:dyDescent="0.3">
      <c r="A356" t="s">
        <v>16</v>
      </c>
      <c r="B356" t="s">
        <v>17</v>
      </c>
      <c r="C356" t="s">
        <v>18</v>
      </c>
      <c r="D356" t="str">
        <f>("246303")</f>
        <v>246303</v>
      </c>
      <c r="E356" t="str">
        <f>("622454656437")</f>
        <v>622454656437</v>
      </c>
      <c r="G356" t="s">
        <v>375</v>
      </c>
      <c r="H356" s="2">
        <v>10316.89</v>
      </c>
      <c r="I356" t="s">
        <v>20</v>
      </c>
      <c r="J356" s="1">
        <v>43466</v>
      </c>
      <c r="K356">
        <v>1E-3</v>
      </c>
      <c r="L356">
        <v>2E-3</v>
      </c>
      <c r="N356" t="s">
        <v>21</v>
      </c>
    </row>
    <row r="357" spans="1:14" x14ac:dyDescent="0.3">
      <c r="A357" t="s">
        <v>16</v>
      </c>
      <c r="B357" t="s">
        <v>17</v>
      </c>
      <c r="C357" t="s">
        <v>18</v>
      </c>
      <c r="D357" t="str">
        <f>("246295")</f>
        <v>246295</v>
      </c>
      <c r="E357" t="str">
        <f>("622454656352")</f>
        <v>622454656352</v>
      </c>
      <c r="G357" t="s">
        <v>376</v>
      </c>
      <c r="H357" s="2">
        <v>10790.5</v>
      </c>
      <c r="I357" t="s">
        <v>20</v>
      </c>
      <c r="J357" s="1">
        <v>43466</v>
      </c>
      <c r="K357">
        <v>1E-3</v>
      </c>
      <c r="L357">
        <v>2E-3</v>
      </c>
      <c r="N357" t="s">
        <v>21</v>
      </c>
    </row>
    <row r="358" spans="1:14" x14ac:dyDescent="0.3">
      <c r="A358" t="s">
        <v>16</v>
      </c>
      <c r="B358" t="s">
        <v>17</v>
      </c>
      <c r="C358" t="s">
        <v>18</v>
      </c>
      <c r="D358" t="str">
        <f>("246300")</f>
        <v>246300</v>
      </c>
      <c r="E358" t="str">
        <f>("622454656406")</f>
        <v>622454656406</v>
      </c>
      <c r="G358" t="s">
        <v>377</v>
      </c>
      <c r="H358" s="2">
        <v>11277.78</v>
      </c>
      <c r="I358" t="s">
        <v>20</v>
      </c>
      <c r="J358" s="1">
        <v>43466</v>
      </c>
      <c r="K358">
        <v>1E-3</v>
      </c>
      <c r="L358">
        <v>2E-3</v>
      </c>
      <c r="N358" t="s">
        <v>21</v>
      </c>
    </row>
    <row r="359" spans="1:14" x14ac:dyDescent="0.3">
      <c r="A359" t="s">
        <v>16</v>
      </c>
      <c r="B359" t="s">
        <v>17</v>
      </c>
      <c r="C359" t="s">
        <v>18</v>
      </c>
      <c r="D359" t="str">
        <f>("246306")</f>
        <v>246306</v>
      </c>
      <c r="E359" t="str">
        <f>("622454656468")</f>
        <v>622454656468</v>
      </c>
      <c r="G359" t="s">
        <v>378</v>
      </c>
      <c r="H359" s="2">
        <v>8451.2800000000007</v>
      </c>
      <c r="I359" t="s">
        <v>20</v>
      </c>
      <c r="J359" s="1">
        <v>43466</v>
      </c>
      <c r="K359">
        <v>1E-3</v>
      </c>
      <c r="L359">
        <v>2E-3</v>
      </c>
      <c r="N359" t="s">
        <v>21</v>
      </c>
    </row>
    <row r="360" spans="1:14" x14ac:dyDescent="0.3">
      <c r="A360" t="s">
        <v>16</v>
      </c>
      <c r="B360" t="s">
        <v>17</v>
      </c>
      <c r="C360" t="s">
        <v>18</v>
      </c>
      <c r="D360" t="str">
        <f>("246309")</f>
        <v>246309</v>
      </c>
      <c r="E360" t="str">
        <f>("622454656499")</f>
        <v>622454656499</v>
      </c>
      <c r="G360" t="s">
        <v>379</v>
      </c>
      <c r="H360" s="2">
        <v>8502.0300000000007</v>
      </c>
      <c r="I360" t="s">
        <v>20</v>
      </c>
      <c r="J360" s="1">
        <v>43466</v>
      </c>
      <c r="K360">
        <v>1E-3</v>
      </c>
      <c r="L360">
        <v>2E-3</v>
      </c>
      <c r="N360" t="s">
        <v>21</v>
      </c>
    </row>
    <row r="361" spans="1:14" x14ac:dyDescent="0.3">
      <c r="A361" t="s">
        <v>16</v>
      </c>
      <c r="B361" t="s">
        <v>17</v>
      </c>
      <c r="C361" t="s">
        <v>18</v>
      </c>
      <c r="D361" t="str">
        <f>("246312")</f>
        <v>246312</v>
      </c>
      <c r="E361" t="str">
        <f>("622454656529")</f>
        <v>622454656529</v>
      </c>
      <c r="G361" t="s">
        <v>380</v>
      </c>
      <c r="H361" s="2">
        <v>9965.2099999999991</v>
      </c>
      <c r="I361" t="s">
        <v>20</v>
      </c>
      <c r="J361" s="1">
        <v>43466</v>
      </c>
      <c r="K361">
        <v>1E-3</v>
      </c>
      <c r="L361">
        <v>2E-3</v>
      </c>
      <c r="N361" t="s">
        <v>21</v>
      </c>
    </row>
    <row r="362" spans="1:14" x14ac:dyDescent="0.3">
      <c r="A362" t="s">
        <v>16</v>
      </c>
      <c r="B362" t="s">
        <v>17</v>
      </c>
      <c r="C362" t="s">
        <v>18</v>
      </c>
      <c r="D362" t="str">
        <f>("246315")</f>
        <v>246315</v>
      </c>
      <c r="E362" t="str">
        <f>("622454656550")</f>
        <v>622454656550</v>
      </c>
      <c r="G362" t="s">
        <v>381</v>
      </c>
      <c r="H362" s="2">
        <v>10075</v>
      </c>
      <c r="I362" t="s">
        <v>20</v>
      </c>
      <c r="J362" s="1">
        <v>43466</v>
      </c>
      <c r="K362">
        <v>1E-3</v>
      </c>
      <c r="L362">
        <v>2E-3</v>
      </c>
      <c r="N362" t="s">
        <v>21</v>
      </c>
    </row>
    <row r="363" spans="1:14" x14ac:dyDescent="0.3">
      <c r="A363" t="s">
        <v>16</v>
      </c>
      <c r="B363" t="s">
        <v>17</v>
      </c>
      <c r="C363" t="s">
        <v>18</v>
      </c>
      <c r="D363" t="str">
        <f>("246318")</f>
        <v>246318</v>
      </c>
      <c r="E363" t="str">
        <f>("622454656581")</f>
        <v>622454656581</v>
      </c>
      <c r="G363" t="s">
        <v>382</v>
      </c>
      <c r="H363" s="2">
        <v>11454.2</v>
      </c>
      <c r="I363" t="s">
        <v>20</v>
      </c>
      <c r="J363" s="1">
        <v>43466</v>
      </c>
      <c r="K363">
        <v>1E-3</v>
      </c>
      <c r="L363">
        <v>2E-3</v>
      </c>
      <c r="N363" t="s">
        <v>21</v>
      </c>
    </row>
    <row r="364" spans="1:14" x14ac:dyDescent="0.3">
      <c r="A364" t="s">
        <v>16</v>
      </c>
      <c r="B364" t="s">
        <v>17</v>
      </c>
      <c r="C364" t="s">
        <v>18</v>
      </c>
      <c r="D364" t="str">
        <f>("246319")</f>
        <v>246319</v>
      </c>
      <c r="E364" t="str">
        <f>("622454656598")</f>
        <v>622454656598</v>
      </c>
      <c r="G364" t="s">
        <v>383</v>
      </c>
      <c r="H364" s="2">
        <v>12054.72</v>
      </c>
      <c r="I364" t="s">
        <v>20</v>
      </c>
      <c r="J364" s="1">
        <v>43466</v>
      </c>
      <c r="K364">
        <v>1E-3</v>
      </c>
      <c r="L364">
        <v>2E-3</v>
      </c>
      <c r="N364" t="s">
        <v>21</v>
      </c>
    </row>
    <row r="365" spans="1:14" x14ac:dyDescent="0.3">
      <c r="A365" t="s">
        <v>16</v>
      </c>
      <c r="B365" t="s">
        <v>17</v>
      </c>
      <c r="C365" t="s">
        <v>18</v>
      </c>
      <c r="D365" t="str">
        <f>("246322")</f>
        <v>246322</v>
      </c>
      <c r="E365" t="str">
        <f>("622454656628")</f>
        <v>622454656628</v>
      </c>
      <c r="G365" t="s">
        <v>384</v>
      </c>
      <c r="H365" s="2">
        <v>12655.69</v>
      </c>
      <c r="I365" t="s">
        <v>20</v>
      </c>
      <c r="J365" s="1">
        <v>43466</v>
      </c>
      <c r="K365">
        <v>1E-3</v>
      </c>
      <c r="L365">
        <v>2E-3</v>
      </c>
      <c r="N365" t="s">
        <v>21</v>
      </c>
    </row>
    <row r="366" spans="1:14" x14ac:dyDescent="0.3">
      <c r="A366" t="s">
        <v>16</v>
      </c>
      <c r="B366" t="s">
        <v>17</v>
      </c>
      <c r="C366" t="s">
        <v>18</v>
      </c>
      <c r="D366" t="str">
        <f>("246272")</f>
        <v>246272</v>
      </c>
      <c r="E366" t="str">
        <f>("622454656123")</f>
        <v>622454656123</v>
      </c>
      <c r="G366" t="s">
        <v>385</v>
      </c>
      <c r="H366" s="2">
        <v>13257.85</v>
      </c>
      <c r="I366" t="s">
        <v>20</v>
      </c>
      <c r="J366" s="1">
        <v>43466</v>
      </c>
      <c r="K366">
        <v>1E-3</v>
      </c>
      <c r="L366">
        <v>2E-3</v>
      </c>
      <c r="N366" t="s">
        <v>21</v>
      </c>
    </row>
    <row r="367" spans="1:14" x14ac:dyDescent="0.3">
      <c r="A367" t="s">
        <v>16</v>
      </c>
      <c r="B367" t="s">
        <v>17</v>
      </c>
      <c r="C367" t="s">
        <v>18</v>
      </c>
      <c r="D367" t="str">
        <f>("246323")</f>
        <v>246323</v>
      </c>
      <c r="E367" t="str">
        <f>("622454656635")</f>
        <v>622454656635</v>
      </c>
      <c r="G367" t="s">
        <v>386</v>
      </c>
      <c r="H367" s="2">
        <v>15074.49</v>
      </c>
      <c r="I367" t="s">
        <v>20</v>
      </c>
      <c r="J367" s="1">
        <v>43466</v>
      </c>
      <c r="K367">
        <v>1E-3</v>
      </c>
      <c r="L367">
        <v>2E-3</v>
      </c>
      <c r="N367" t="s">
        <v>21</v>
      </c>
    </row>
    <row r="368" spans="1:14" x14ac:dyDescent="0.3">
      <c r="A368" t="s">
        <v>16</v>
      </c>
      <c r="B368" t="s">
        <v>17</v>
      </c>
      <c r="C368" t="s">
        <v>18</v>
      </c>
      <c r="D368" t="str">
        <f>("246328")</f>
        <v>246328</v>
      </c>
      <c r="E368" t="str">
        <f>("622454656680")</f>
        <v>622454656680</v>
      </c>
      <c r="G368" t="s">
        <v>387</v>
      </c>
      <c r="H368" s="2">
        <v>16894.86</v>
      </c>
      <c r="I368" t="s">
        <v>20</v>
      </c>
      <c r="J368" s="1">
        <v>43466</v>
      </c>
      <c r="K368">
        <v>1E-3</v>
      </c>
      <c r="L368">
        <v>2E-3</v>
      </c>
      <c r="N368" t="s">
        <v>21</v>
      </c>
    </row>
    <row r="369" spans="1:14" x14ac:dyDescent="0.3">
      <c r="A369" t="s">
        <v>16</v>
      </c>
      <c r="B369" t="s">
        <v>17</v>
      </c>
      <c r="C369" t="s">
        <v>18</v>
      </c>
      <c r="D369" t="str">
        <f>("246333")</f>
        <v>246333</v>
      </c>
      <c r="E369" t="str">
        <f>("622454656734")</f>
        <v>622454656734</v>
      </c>
      <c r="G369" t="s">
        <v>388</v>
      </c>
      <c r="H369" s="2">
        <v>9676.1</v>
      </c>
      <c r="I369" t="s">
        <v>20</v>
      </c>
      <c r="J369" s="1">
        <v>43466</v>
      </c>
      <c r="K369">
        <v>1E-3</v>
      </c>
      <c r="L369">
        <v>2E-3</v>
      </c>
      <c r="N369" t="s">
        <v>21</v>
      </c>
    </row>
    <row r="370" spans="1:14" x14ac:dyDescent="0.3">
      <c r="A370" t="s">
        <v>16</v>
      </c>
      <c r="B370" t="s">
        <v>17</v>
      </c>
      <c r="C370" t="s">
        <v>18</v>
      </c>
      <c r="D370" t="str">
        <f>("246336")</f>
        <v>246336</v>
      </c>
      <c r="E370" t="str">
        <f>("622454656765")</f>
        <v>622454656765</v>
      </c>
      <c r="G370" t="s">
        <v>389</v>
      </c>
      <c r="H370" s="2">
        <v>10468.959999999999</v>
      </c>
      <c r="I370" t="s">
        <v>20</v>
      </c>
      <c r="J370" s="1">
        <v>43466</v>
      </c>
      <c r="K370">
        <v>1E-3</v>
      </c>
      <c r="L370">
        <v>2E-3</v>
      </c>
      <c r="N370" t="s">
        <v>21</v>
      </c>
    </row>
    <row r="371" spans="1:14" x14ac:dyDescent="0.3">
      <c r="A371" t="s">
        <v>16</v>
      </c>
      <c r="B371" t="s">
        <v>17</v>
      </c>
      <c r="C371" t="s">
        <v>18</v>
      </c>
      <c r="D371" t="str">
        <f>("246339")</f>
        <v>246339</v>
      </c>
      <c r="E371" t="str">
        <f>("622454656796")</f>
        <v>622454656796</v>
      </c>
      <c r="G371" t="s">
        <v>390</v>
      </c>
      <c r="H371" s="2">
        <v>10816.62</v>
      </c>
      <c r="I371" t="s">
        <v>20</v>
      </c>
      <c r="J371" s="1">
        <v>43466</v>
      </c>
      <c r="K371">
        <v>1E-3</v>
      </c>
      <c r="L371">
        <v>2E-3</v>
      </c>
      <c r="N371" t="s">
        <v>21</v>
      </c>
    </row>
    <row r="372" spans="1:14" x14ac:dyDescent="0.3">
      <c r="A372" t="s">
        <v>16</v>
      </c>
      <c r="B372" t="s">
        <v>17</v>
      </c>
      <c r="C372" t="s">
        <v>18</v>
      </c>
      <c r="D372" t="str">
        <f>("246342")</f>
        <v>246342</v>
      </c>
      <c r="E372" t="str">
        <f>("622454656826")</f>
        <v>622454656826</v>
      </c>
      <c r="G372" t="s">
        <v>391</v>
      </c>
      <c r="H372" s="2">
        <v>12558.3</v>
      </c>
      <c r="I372" t="s">
        <v>20</v>
      </c>
      <c r="J372" s="1">
        <v>43466</v>
      </c>
      <c r="K372">
        <v>1E-3</v>
      </c>
      <c r="L372">
        <v>2E-3</v>
      </c>
      <c r="N372" t="s">
        <v>21</v>
      </c>
    </row>
    <row r="373" spans="1:14" x14ac:dyDescent="0.3">
      <c r="A373" t="s">
        <v>16</v>
      </c>
      <c r="B373" t="s">
        <v>17</v>
      </c>
      <c r="C373" t="s">
        <v>18</v>
      </c>
      <c r="D373" t="str">
        <f>("246345")</f>
        <v>246345</v>
      </c>
      <c r="E373" t="str">
        <f>("622454656857")</f>
        <v>622454656857</v>
      </c>
      <c r="G373" t="s">
        <v>392</v>
      </c>
      <c r="H373" s="2">
        <v>12946.95</v>
      </c>
      <c r="I373" t="s">
        <v>20</v>
      </c>
      <c r="J373" s="1">
        <v>43466</v>
      </c>
      <c r="K373">
        <v>1E-3</v>
      </c>
      <c r="L373">
        <v>2E-3</v>
      </c>
      <c r="N373" t="s">
        <v>21</v>
      </c>
    </row>
    <row r="374" spans="1:14" x14ac:dyDescent="0.3">
      <c r="A374" t="s">
        <v>16</v>
      </c>
      <c r="B374" t="s">
        <v>17</v>
      </c>
      <c r="C374" t="s">
        <v>18</v>
      </c>
      <c r="D374" t="str">
        <f>("246346")</f>
        <v>246346</v>
      </c>
      <c r="E374" t="str">
        <f>("622454656864")</f>
        <v>622454656864</v>
      </c>
      <c r="G374" t="s">
        <v>393</v>
      </c>
      <c r="H374" s="2">
        <v>13743.95</v>
      </c>
      <c r="I374" t="s">
        <v>20</v>
      </c>
      <c r="J374" s="1">
        <v>43466</v>
      </c>
      <c r="K374">
        <v>1E-3</v>
      </c>
      <c r="L374">
        <v>2E-3</v>
      </c>
      <c r="N374" t="s">
        <v>21</v>
      </c>
    </row>
    <row r="375" spans="1:14" x14ac:dyDescent="0.3">
      <c r="A375" t="s">
        <v>16</v>
      </c>
      <c r="B375" t="s">
        <v>17</v>
      </c>
      <c r="C375" t="s">
        <v>18</v>
      </c>
      <c r="D375" t="str">
        <f>("246349")</f>
        <v>246349</v>
      </c>
      <c r="E375" t="str">
        <f>("622454656895")</f>
        <v>622454656895</v>
      </c>
      <c r="G375" t="s">
        <v>394</v>
      </c>
      <c r="H375" s="2">
        <v>14541.19</v>
      </c>
      <c r="I375" t="s">
        <v>20</v>
      </c>
      <c r="J375" s="1">
        <v>43466</v>
      </c>
      <c r="K375">
        <v>1E-3</v>
      </c>
      <c r="L375">
        <v>2E-3</v>
      </c>
      <c r="N375" t="s">
        <v>21</v>
      </c>
    </row>
    <row r="376" spans="1:14" x14ac:dyDescent="0.3">
      <c r="A376" t="s">
        <v>16</v>
      </c>
      <c r="B376" t="s">
        <v>17</v>
      </c>
      <c r="C376" t="s">
        <v>18</v>
      </c>
      <c r="D376" t="str">
        <f>("246275")</f>
        <v>246275</v>
      </c>
      <c r="E376" t="str">
        <f>("622454656154")</f>
        <v>622454656154</v>
      </c>
      <c r="G376" t="s">
        <v>395</v>
      </c>
      <c r="H376" s="2">
        <v>15339.57</v>
      </c>
      <c r="I376" t="s">
        <v>20</v>
      </c>
      <c r="J376" s="1">
        <v>43466</v>
      </c>
      <c r="K376">
        <v>1E-3</v>
      </c>
      <c r="L376">
        <v>2E-3</v>
      </c>
      <c r="N376" t="s">
        <v>21</v>
      </c>
    </row>
    <row r="377" spans="1:14" x14ac:dyDescent="0.3">
      <c r="A377" t="s">
        <v>16</v>
      </c>
      <c r="B377" t="s">
        <v>17</v>
      </c>
      <c r="C377" t="s">
        <v>18</v>
      </c>
      <c r="D377" t="str">
        <f>("246350")</f>
        <v>246350</v>
      </c>
      <c r="E377" t="str">
        <f>("622454656901")</f>
        <v>622454656901</v>
      </c>
      <c r="G377" t="s">
        <v>396</v>
      </c>
      <c r="H377" s="2">
        <v>16399.61</v>
      </c>
      <c r="I377" t="s">
        <v>20</v>
      </c>
      <c r="J377" s="1">
        <v>43466</v>
      </c>
      <c r="K377">
        <v>1E-3</v>
      </c>
      <c r="L377">
        <v>2E-3</v>
      </c>
      <c r="N377" t="s">
        <v>21</v>
      </c>
    </row>
    <row r="378" spans="1:14" x14ac:dyDescent="0.3">
      <c r="A378" t="s">
        <v>16</v>
      </c>
      <c r="B378" t="s">
        <v>17</v>
      </c>
      <c r="C378" t="s">
        <v>18</v>
      </c>
      <c r="D378" t="str">
        <f>("246355")</f>
        <v>246355</v>
      </c>
      <c r="E378" t="str">
        <f>("622454656956")</f>
        <v>622454656956</v>
      </c>
      <c r="G378" t="s">
        <v>397</v>
      </c>
      <c r="H378" s="2">
        <v>17462.68</v>
      </c>
      <c r="I378" t="s">
        <v>20</v>
      </c>
      <c r="J378" s="1">
        <v>43466</v>
      </c>
      <c r="K378">
        <v>1E-3</v>
      </c>
      <c r="L378">
        <v>2E-3</v>
      </c>
      <c r="N378" t="s">
        <v>21</v>
      </c>
    </row>
    <row r="379" spans="1:14" x14ac:dyDescent="0.3">
      <c r="A379" t="s">
        <v>16</v>
      </c>
      <c r="B379" t="s">
        <v>17</v>
      </c>
      <c r="C379" t="s">
        <v>18</v>
      </c>
      <c r="D379" t="str">
        <f>("246180")</f>
        <v>246180</v>
      </c>
      <c r="E379" t="str">
        <f>("622454655201")</f>
        <v>622454655201</v>
      </c>
      <c r="G379" t="s">
        <v>398</v>
      </c>
      <c r="H379" s="2">
        <v>139.12</v>
      </c>
      <c r="I379" t="s">
        <v>20</v>
      </c>
      <c r="J379" s="1">
        <v>43466</v>
      </c>
      <c r="K379">
        <v>3.73</v>
      </c>
      <c r="L379">
        <v>8.2230000000000008</v>
      </c>
      <c r="N379" t="s">
        <v>21</v>
      </c>
    </row>
    <row r="380" spans="1:14" x14ac:dyDescent="0.3">
      <c r="A380" t="s">
        <v>16</v>
      </c>
      <c r="B380" t="s">
        <v>17</v>
      </c>
      <c r="C380" t="s">
        <v>18</v>
      </c>
      <c r="D380" t="str">
        <f>("246183")</f>
        <v>246183</v>
      </c>
      <c r="E380" t="str">
        <f>("622454655232")</f>
        <v>622454655232</v>
      </c>
      <c r="G380" t="s">
        <v>399</v>
      </c>
      <c r="H380" s="2">
        <v>144</v>
      </c>
      <c r="I380" t="s">
        <v>20</v>
      </c>
      <c r="J380" s="1">
        <v>43466</v>
      </c>
      <c r="K380">
        <v>1E-3</v>
      </c>
      <c r="L380">
        <v>2E-3</v>
      </c>
      <c r="N380" t="s">
        <v>21</v>
      </c>
    </row>
    <row r="381" spans="1:14" x14ac:dyDescent="0.3">
      <c r="A381" t="s">
        <v>16</v>
      </c>
      <c r="B381" t="s">
        <v>17</v>
      </c>
      <c r="C381" t="s">
        <v>18</v>
      </c>
      <c r="D381" t="str">
        <f>("246136")</f>
        <v>246136</v>
      </c>
      <c r="E381" t="str">
        <f>("622454654761")</f>
        <v>622454654761</v>
      </c>
      <c r="G381" t="s">
        <v>400</v>
      </c>
      <c r="H381" s="2">
        <v>228.1</v>
      </c>
      <c r="I381" t="s">
        <v>20</v>
      </c>
      <c r="J381" s="1">
        <v>43466</v>
      </c>
      <c r="K381">
        <v>1E-3</v>
      </c>
      <c r="L381">
        <v>2E-3</v>
      </c>
      <c r="N381" t="s">
        <v>21</v>
      </c>
    </row>
    <row r="382" spans="1:14" x14ac:dyDescent="0.3">
      <c r="A382" t="s">
        <v>16</v>
      </c>
      <c r="B382" t="s">
        <v>17</v>
      </c>
      <c r="C382" t="s">
        <v>18</v>
      </c>
      <c r="D382" t="str">
        <f>("246186")</f>
        <v>246186</v>
      </c>
      <c r="E382" t="str">
        <f>("622454655263")</f>
        <v>622454655263</v>
      </c>
      <c r="G382" t="s">
        <v>401</v>
      </c>
      <c r="H382" s="2">
        <v>452.05</v>
      </c>
      <c r="I382" t="s">
        <v>20</v>
      </c>
      <c r="J382" s="1">
        <v>43466</v>
      </c>
      <c r="K382">
        <v>1E-3</v>
      </c>
      <c r="L382">
        <v>2E-3</v>
      </c>
      <c r="N382" t="s">
        <v>21</v>
      </c>
    </row>
    <row r="383" spans="1:14" x14ac:dyDescent="0.3">
      <c r="A383" t="s">
        <v>16</v>
      </c>
      <c r="B383" t="s">
        <v>17</v>
      </c>
      <c r="C383" t="s">
        <v>18</v>
      </c>
      <c r="D383" t="str">
        <f>("246189")</f>
        <v>246189</v>
      </c>
      <c r="E383" t="str">
        <f>("622454655294")</f>
        <v>622454655294</v>
      </c>
      <c r="G383" t="s">
        <v>402</v>
      </c>
      <c r="H383" s="2">
        <v>459.69</v>
      </c>
      <c r="I383" t="s">
        <v>20</v>
      </c>
      <c r="J383" s="1">
        <v>43466</v>
      </c>
      <c r="K383">
        <v>1E-3</v>
      </c>
      <c r="L383">
        <v>2E-3</v>
      </c>
      <c r="N383" t="s">
        <v>21</v>
      </c>
    </row>
    <row r="384" spans="1:14" x14ac:dyDescent="0.3">
      <c r="A384" t="s">
        <v>16</v>
      </c>
      <c r="B384" t="s">
        <v>17</v>
      </c>
      <c r="C384" t="s">
        <v>18</v>
      </c>
      <c r="D384" t="str">
        <f>("246192")</f>
        <v>246192</v>
      </c>
      <c r="E384" t="str">
        <f>("622454655324")</f>
        <v>622454655324</v>
      </c>
      <c r="G384" t="s">
        <v>403</v>
      </c>
      <c r="H384" s="2">
        <v>746.97</v>
      </c>
      <c r="I384" t="s">
        <v>20</v>
      </c>
      <c r="J384" s="1">
        <v>43466</v>
      </c>
      <c r="K384">
        <v>1E-3</v>
      </c>
      <c r="L384">
        <v>2E-3</v>
      </c>
      <c r="N384" t="s">
        <v>21</v>
      </c>
    </row>
    <row r="385" spans="1:14" x14ac:dyDescent="0.3">
      <c r="A385" t="s">
        <v>16</v>
      </c>
      <c r="B385" t="s">
        <v>17</v>
      </c>
      <c r="C385" t="s">
        <v>18</v>
      </c>
      <c r="D385" t="str">
        <f>("246139")</f>
        <v>246139</v>
      </c>
      <c r="E385" t="str">
        <f>("622454654792")</f>
        <v>622454654792</v>
      </c>
      <c r="G385" t="s">
        <v>404</v>
      </c>
      <c r="H385" s="2">
        <v>766.76</v>
      </c>
      <c r="I385" t="s">
        <v>20</v>
      </c>
      <c r="J385" s="1">
        <v>43466</v>
      </c>
      <c r="K385">
        <v>1E-3</v>
      </c>
      <c r="L385">
        <v>2E-3</v>
      </c>
      <c r="N385" t="s">
        <v>21</v>
      </c>
    </row>
    <row r="386" spans="1:14" x14ac:dyDescent="0.3">
      <c r="A386" t="s">
        <v>16</v>
      </c>
      <c r="B386" t="s">
        <v>17</v>
      </c>
      <c r="C386" t="s">
        <v>18</v>
      </c>
      <c r="D386" t="str">
        <f>("246195")</f>
        <v>246195</v>
      </c>
      <c r="E386" t="str">
        <f>("622454655355")</f>
        <v>622454655355</v>
      </c>
      <c r="G386" t="s">
        <v>405</v>
      </c>
      <c r="H386" s="2">
        <v>552.79</v>
      </c>
      <c r="I386" t="s">
        <v>20</v>
      </c>
      <c r="J386" s="1">
        <v>43466</v>
      </c>
      <c r="K386">
        <v>10.848000000000001</v>
      </c>
      <c r="L386">
        <v>23.916</v>
      </c>
      <c r="N386" t="s">
        <v>21</v>
      </c>
    </row>
    <row r="387" spans="1:14" x14ac:dyDescent="0.3">
      <c r="A387" t="s">
        <v>16</v>
      </c>
      <c r="B387" t="s">
        <v>17</v>
      </c>
      <c r="C387" t="s">
        <v>18</v>
      </c>
      <c r="D387" t="str">
        <f>("246198")</f>
        <v>246198</v>
      </c>
      <c r="E387" t="str">
        <f>("622454655386")</f>
        <v>622454655386</v>
      </c>
      <c r="G387" t="s">
        <v>406</v>
      </c>
      <c r="H387" s="2">
        <v>582.58000000000004</v>
      </c>
      <c r="I387" t="s">
        <v>20</v>
      </c>
      <c r="J387" s="1">
        <v>43466</v>
      </c>
      <c r="K387">
        <v>12</v>
      </c>
      <c r="L387">
        <v>26.454999999999998</v>
      </c>
      <c r="N387" t="s">
        <v>21</v>
      </c>
    </row>
    <row r="388" spans="1:14" x14ac:dyDescent="0.3">
      <c r="A388" t="s">
        <v>16</v>
      </c>
      <c r="B388" t="s">
        <v>17</v>
      </c>
      <c r="C388" t="s">
        <v>18</v>
      </c>
      <c r="D388" t="str">
        <f>("246201")</f>
        <v>246201</v>
      </c>
      <c r="E388" t="str">
        <f>("622454655416")</f>
        <v>622454655416</v>
      </c>
      <c r="G388" t="s">
        <v>407</v>
      </c>
      <c r="H388" s="2">
        <v>821.01</v>
      </c>
      <c r="I388" t="s">
        <v>20</v>
      </c>
      <c r="J388" s="1">
        <v>43466</v>
      </c>
      <c r="K388">
        <v>1E-3</v>
      </c>
      <c r="L388">
        <v>2E-3</v>
      </c>
      <c r="N388" t="s">
        <v>21</v>
      </c>
    </row>
    <row r="389" spans="1:14" x14ac:dyDescent="0.3">
      <c r="A389" t="s">
        <v>16</v>
      </c>
      <c r="B389" t="s">
        <v>17</v>
      </c>
      <c r="C389" t="s">
        <v>18</v>
      </c>
      <c r="D389" t="str">
        <f>("246204")</f>
        <v>246204</v>
      </c>
      <c r="E389" t="str">
        <f>("622454655447")</f>
        <v>622454655447</v>
      </c>
      <c r="G389" t="s">
        <v>408</v>
      </c>
      <c r="H389" s="2">
        <v>962.58</v>
      </c>
      <c r="I389" t="s">
        <v>20</v>
      </c>
      <c r="J389" s="1">
        <v>43466</v>
      </c>
      <c r="K389">
        <v>1E-3</v>
      </c>
      <c r="L389">
        <v>2E-3</v>
      </c>
      <c r="N389" t="s">
        <v>21</v>
      </c>
    </row>
    <row r="390" spans="1:14" x14ac:dyDescent="0.3">
      <c r="A390" t="s">
        <v>16</v>
      </c>
      <c r="B390" t="s">
        <v>17</v>
      </c>
      <c r="C390" t="s">
        <v>18</v>
      </c>
      <c r="D390" t="str">
        <f>("246142")</f>
        <v>246142</v>
      </c>
      <c r="E390" t="str">
        <f>("622454654822")</f>
        <v>622454654822</v>
      </c>
      <c r="G390" t="s">
        <v>409</v>
      </c>
      <c r="H390" s="2">
        <v>1101.8399999999999</v>
      </c>
      <c r="I390" t="s">
        <v>20</v>
      </c>
      <c r="J390" s="1">
        <v>43466</v>
      </c>
      <c r="K390">
        <v>1E-3</v>
      </c>
      <c r="L390">
        <v>2E-3</v>
      </c>
      <c r="N390" t="s">
        <v>21</v>
      </c>
    </row>
    <row r="391" spans="1:14" x14ac:dyDescent="0.3">
      <c r="A391" t="s">
        <v>16</v>
      </c>
      <c r="B391" t="s">
        <v>17</v>
      </c>
      <c r="C391" t="s">
        <v>18</v>
      </c>
      <c r="D391" t="str">
        <f>("246207")</f>
        <v>246207</v>
      </c>
      <c r="E391" t="str">
        <f>("622454655478")</f>
        <v>622454655478</v>
      </c>
      <c r="G391" t="s">
        <v>410</v>
      </c>
      <c r="H391" s="2">
        <v>897.34</v>
      </c>
      <c r="I391" t="s">
        <v>20</v>
      </c>
      <c r="J391" s="1">
        <v>43466</v>
      </c>
      <c r="K391">
        <v>1E-3</v>
      </c>
      <c r="L391">
        <v>2E-3</v>
      </c>
      <c r="N391" t="s">
        <v>21</v>
      </c>
    </row>
    <row r="392" spans="1:14" x14ac:dyDescent="0.3">
      <c r="A392" t="s">
        <v>16</v>
      </c>
      <c r="B392" t="s">
        <v>17</v>
      </c>
      <c r="C392" t="s">
        <v>18</v>
      </c>
      <c r="D392" t="str">
        <f>("246210")</f>
        <v>246210</v>
      </c>
      <c r="E392" t="str">
        <f>("622454655508")</f>
        <v>622454655508</v>
      </c>
      <c r="G392" t="s">
        <v>411</v>
      </c>
      <c r="H392" s="2">
        <v>966.52</v>
      </c>
      <c r="I392" t="s">
        <v>20</v>
      </c>
      <c r="J392" s="1">
        <v>43466</v>
      </c>
      <c r="K392">
        <v>1E-3</v>
      </c>
      <c r="L392">
        <v>2E-3</v>
      </c>
      <c r="N392" t="s">
        <v>21</v>
      </c>
    </row>
    <row r="393" spans="1:14" x14ac:dyDescent="0.3">
      <c r="A393" t="s">
        <v>16</v>
      </c>
      <c r="B393" t="s">
        <v>17</v>
      </c>
      <c r="C393" t="s">
        <v>18</v>
      </c>
      <c r="D393" t="str">
        <f>("246213")</f>
        <v>246213</v>
      </c>
      <c r="E393" t="str">
        <f>("622454655539")</f>
        <v>622454655539</v>
      </c>
      <c r="G393" t="s">
        <v>412</v>
      </c>
      <c r="H393" s="2">
        <v>1068.44</v>
      </c>
      <c r="I393" t="s">
        <v>20</v>
      </c>
      <c r="J393" s="1">
        <v>43466</v>
      </c>
      <c r="K393">
        <v>1E-3</v>
      </c>
      <c r="L393">
        <v>2E-3</v>
      </c>
      <c r="N393" t="s">
        <v>21</v>
      </c>
    </row>
    <row r="394" spans="1:14" x14ac:dyDescent="0.3">
      <c r="A394" t="s">
        <v>16</v>
      </c>
      <c r="B394" t="s">
        <v>17</v>
      </c>
      <c r="C394" t="s">
        <v>18</v>
      </c>
      <c r="D394" t="str">
        <f>("246216")</f>
        <v>246216</v>
      </c>
      <c r="E394" t="str">
        <f>("622454655560")</f>
        <v>622454655560</v>
      </c>
      <c r="G394" t="s">
        <v>413</v>
      </c>
      <c r="H394" s="2">
        <v>1189.3599999999999</v>
      </c>
      <c r="I394" t="s">
        <v>20</v>
      </c>
      <c r="J394" s="1">
        <v>43466</v>
      </c>
      <c r="K394">
        <v>1E-3</v>
      </c>
      <c r="L394">
        <v>2E-3</v>
      </c>
      <c r="N394" t="s">
        <v>21</v>
      </c>
    </row>
    <row r="395" spans="1:14" x14ac:dyDescent="0.3">
      <c r="A395" t="s">
        <v>16</v>
      </c>
      <c r="B395" t="s">
        <v>17</v>
      </c>
      <c r="C395" t="s">
        <v>18</v>
      </c>
      <c r="D395" t="str">
        <f>("246219")</f>
        <v>246219</v>
      </c>
      <c r="E395" t="str">
        <f>("622454655591")</f>
        <v>622454655591</v>
      </c>
      <c r="G395" t="s">
        <v>414</v>
      </c>
      <c r="H395" s="2">
        <v>1403.58</v>
      </c>
      <c r="I395" t="s">
        <v>20</v>
      </c>
      <c r="J395" s="1">
        <v>43466</v>
      </c>
      <c r="K395">
        <v>1E-3</v>
      </c>
      <c r="L395">
        <v>2E-3</v>
      </c>
      <c r="N395" t="s">
        <v>21</v>
      </c>
    </row>
    <row r="396" spans="1:14" x14ac:dyDescent="0.3">
      <c r="A396" t="s">
        <v>16</v>
      </c>
      <c r="B396" t="s">
        <v>17</v>
      </c>
      <c r="C396" t="s">
        <v>18</v>
      </c>
      <c r="D396" t="str">
        <f>("246145")</f>
        <v>246145</v>
      </c>
      <c r="E396" t="str">
        <f>("622454654853")</f>
        <v>622454654853</v>
      </c>
      <c r="G396" t="s">
        <v>415</v>
      </c>
      <c r="H396" s="2">
        <v>1823.03</v>
      </c>
      <c r="I396" t="s">
        <v>20</v>
      </c>
      <c r="J396" s="1">
        <v>43466</v>
      </c>
      <c r="K396">
        <v>1E-3</v>
      </c>
      <c r="L396">
        <v>2E-3</v>
      </c>
      <c r="N396" t="s">
        <v>21</v>
      </c>
    </row>
    <row r="397" spans="1:14" x14ac:dyDescent="0.3">
      <c r="A397" t="s">
        <v>16</v>
      </c>
      <c r="B397" t="s">
        <v>17</v>
      </c>
      <c r="C397" t="s">
        <v>18</v>
      </c>
      <c r="D397" t="str">
        <f>("246161")</f>
        <v>246161</v>
      </c>
      <c r="E397" t="str">
        <f>("622454655010")</f>
        <v>622454655010</v>
      </c>
      <c r="G397" t="s">
        <v>416</v>
      </c>
      <c r="H397" s="2">
        <v>2264.5300000000002</v>
      </c>
      <c r="I397" t="s">
        <v>20</v>
      </c>
      <c r="J397" s="1">
        <v>43466</v>
      </c>
      <c r="K397">
        <v>1E-3</v>
      </c>
      <c r="L397">
        <v>2E-3</v>
      </c>
      <c r="N397" t="s">
        <v>21</v>
      </c>
    </row>
    <row r="398" spans="1:14" x14ac:dyDescent="0.3">
      <c r="A398" t="s">
        <v>16</v>
      </c>
      <c r="B398" t="s">
        <v>17</v>
      </c>
      <c r="C398" t="s">
        <v>18</v>
      </c>
      <c r="D398" t="str">
        <f>("246164")</f>
        <v>246164</v>
      </c>
      <c r="E398" t="str">
        <f>("622454655041")</f>
        <v>622454655041</v>
      </c>
      <c r="G398" t="s">
        <v>417</v>
      </c>
      <c r="H398" s="2">
        <v>2341.42</v>
      </c>
      <c r="I398" t="s">
        <v>20</v>
      </c>
      <c r="J398" s="1">
        <v>43466</v>
      </c>
      <c r="K398">
        <v>1E-3</v>
      </c>
      <c r="L398">
        <v>2E-3</v>
      </c>
      <c r="N398" t="s">
        <v>21</v>
      </c>
    </row>
    <row r="399" spans="1:14" x14ac:dyDescent="0.3">
      <c r="A399" t="s">
        <v>16</v>
      </c>
      <c r="B399" t="s">
        <v>17</v>
      </c>
      <c r="C399" t="s">
        <v>18</v>
      </c>
      <c r="D399" t="str">
        <f>("246167")</f>
        <v>246167</v>
      </c>
      <c r="E399" t="str">
        <f>("622454655072")</f>
        <v>622454655072</v>
      </c>
      <c r="G399" t="s">
        <v>418</v>
      </c>
      <c r="H399" s="2">
        <v>2511.8200000000002</v>
      </c>
      <c r="I399" t="s">
        <v>20</v>
      </c>
      <c r="J399" s="1">
        <v>43466</v>
      </c>
      <c r="K399">
        <v>1E-3</v>
      </c>
      <c r="L399">
        <v>2E-3</v>
      </c>
      <c r="N399" t="s">
        <v>21</v>
      </c>
    </row>
    <row r="400" spans="1:14" x14ac:dyDescent="0.3">
      <c r="A400" t="s">
        <v>16</v>
      </c>
      <c r="B400" t="s">
        <v>17</v>
      </c>
      <c r="C400" t="s">
        <v>18</v>
      </c>
      <c r="D400" t="str">
        <f>("246170")</f>
        <v>246170</v>
      </c>
      <c r="E400" t="str">
        <f>("622454655102")</f>
        <v>622454655102</v>
      </c>
      <c r="G400" t="s">
        <v>419</v>
      </c>
      <c r="H400" s="2">
        <v>2608.44</v>
      </c>
      <c r="I400" t="s">
        <v>20</v>
      </c>
      <c r="J400" s="1">
        <v>43466</v>
      </c>
      <c r="K400">
        <v>1E-3</v>
      </c>
      <c r="L400">
        <v>2E-3</v>
      </c>
      <c r="N400" t="s">
        <v>21</v>
      </c>
    </row>
    <row r="401" spans="1:14" x14ac:dyDescent="0.3">
      <c r="A401" t="s">
        <v>16</v>
      </c>
      <c r="B401" t="s">
        <v>17</v>
      </c>
      <c r="C401" t="s">
        <v>18</v>
      </c>
      <c r="D401" t="str">
        <f>("246173")</f>
        <v>246173</v>
      </c>
      <c r="E401" t="str">
        <f>("622454655133")</f>
        <v>622454655133</v>
      </c>
      <c r="G401" t="s">
        <v>420</v>
      </c>
      <c r="H401" s="2">
        <v>2679.74</v>
      </c>
      <c r="I401" t="s">
        <v>20</v>
      </c>
      <c r="J401" s="1">
        <v>43466</v>
      </c>
      <c r="K401">
        <v>1E-3</v>
      </c>
      <c r="L401">
        <v>2E-3</v>
      </c>
      <c r="N401" t="s">
        <v>21</v>
      </c>
    </row>
    <row r="402" spans="1:14" x14ac:dyDescent="0.3">
      <c r="A402" t="s">
        <v>16</v>
      </c>
      <c r="B402" t="s">
        <v>17</v>
      </c>
      <c r="C402" t="s">
        <v>18</v>
      </c>
      <c r="D402" t="str">
        <f>("246177")</f>
        <v>246177</v>
      </c>
      <c r="E402" t="str">
        <f>("622454655171")</f>
        <v>622454655171</v>
      </c>
      <c r="G402" t="s">
        <v>421</v>
      </c>
      <c r="H402" s="2">
        <v>2853.88</v>
      </c>
      <c r="I402" t="s">
        <v>20</v>
      </c>
      <c r="J402" s="1">
        <v>43466</v>
      </c>
      <c r="K402">
        <v>1E-3</v>
      </c>
      <c r="L402">
        <v>2E-3</v>
      </c>
      <c r="N402" t="s">
        <v>21</v>
      </c>
    </row>
    <row r="403" spans="1:14" x14ac:dyDescent="0.3">
      <c r="A403" t="s">
        <v>16</v>
      </c>
      <c r="B403" t="s">
        <v>17</v>
      </c>
      <c r="C403" t="s">
        <v>18</v>
      </c>
      <c r="D403" t="str">
        <f>("246147")</f>
        <v>246147</v>
      </c>
      <c r="E403" t="str">
        <f>("622454654877")</f>
        <v>622454654877</v>
      </c>
      <c r="G403" t="s">
        <v>422</v>
      </c>
      <c r="H403" s="2">
        <v>3013.77</v>
      </c>
      <c r="I403" t="s">
        <v>20</v>
      </c>
      <c r="J403" s="1">
        <v>43466</v>
      </c>
      <c r="K403">
        <v>1E-3</v>
      </c>
      <c r="L403">
        <v>2E-3</v>
      </c>
      <c r="N403" t="s">
        <v>21</v>
      </c>
    </row>
    <row r="404" spans="1:14" x14ac:dyDescent="0.3">
      <c r="A404" t="s">
        <v>16</v>
      </c>
      <c r="B404" t="s">
        <v>17</v>
      </c>
      <c r="C404" t="s">
        <v>18</v>
      </c>
      <c r="D404" t="str">
        <f>("246223")</f>
        <v>246223</v>
      </c>
      <c r="E404" t="str">
        <f>("622454655638")</f>
        <v>622454655638</v>
      </c>
      <c r="G404" t="s">
        <v>423</v>
      </c>
      <c r="H404" s="2">
        <v>3185.77</v>
      </c>
      <c r="I404" t="s">
        <v>20</v>
      </c>
      <c r="J404" s="1">
        <v>43466</v>
      </c>
      <c r="K404">
        <v>1E-3</v>
      </c>
      <c r="L404">
        <v>2E-3</v>
      </c>
      <c r="N404" t="s">
        <v>21</v>
      </c>
    </row>
    <row r="405" spans="1:14" x14ac:dyDescent="0.3">
      <c r="A405" t="s">
        <v>16</v>
      </c>
      <c r="B405" t="s">
        <v>17</v>
      </c>
      <c r="C405" t="s">
        <v>18</v>
      </c>
      <c r="D405" t="str">
        <f>("246226")</f>
        <v>246226</v>
      </c>
      <c r="E405" t="str">
        <f>("622454655669")</f>
        <v>622454655669</v>
      </c>
      <c r="G405" t="s">
        <v>424</v>
      </c>
      <c r="H405" s="2">
        <v>3417.48</v>
      </c>
      <c r="I405" t="s">
        <v>20</v>
      </c>
      <c r="J405" s="1">
        <v>43466</v>
      </c>
      <c r="K405">
        <v>1E-3</v>
      </c>
      <c r="L405">
        <v>2E-3</v>
      </c>
      <c r="N405" t="s">
        <v>21</v>
      </c>
    </row>
    <row r="406" spans="1:14" x14ac:dyDescent="0.3">
      <c r="A406" t="s">
        <v>16</v>
      </c>
      <c r="B406" t="s">
        <v>17</v>
      </c>
      <c r="C406" t="s">
        <v>18</v>
      </c>
      <c r="D406" t="str">
        <f>("246229")</f>
        <v>246229</v>
      </c>
      <c r="E406" t="str">
        <f>("622454655690")</f>
        <v>622454655690</v>
      </c>
      <c r="G406" t="s">
        <v>425</v>
      </c>
      <c r="H406" s="2">
        <v>3769.27</v>
      </c>
      <c r="I406" t="s">
        <v>20</v>
      </c>
      <c r="J406" s="1">
        <v>43466</v>
      </c>
      <c r="K406">
        <v>1E-3</v>
      </c>
      <c r="L406">
        <v>2E-3</v>
      </c>
      <c r="N406" t="s">
        <v>21</v>
      </c>
    </row>
    <row r="407" spans="1:14" x14ac:dyDescent="0.3">
      <c r="A407" t="s">
        <v>16</v>
      </c>
      <c r="B407" t="s">
        <v>17</v>
      </c>
      <c r="C407" t="s">
        <v>18</v>
      </c>
      <c r="D407" t="str">
        <f>("246232")</f>
        <v>246232</v>
      </c>
      <c r="E407" t="str">
        <f>("622454655720")</f>
        <v>622454655720</v>
      </c>
      <c r="G407" t="s">
        <v>426</v>
      </c>
      <c r="H407" s="2">
        <v>4050.05</v>
      </c>
      <c r="I407" t="s">
        <v>20</v>
      </c>
      <c r="J407" s="1">
        <v>43466</v>
      </c>
      <c r="K407">
        <v>1E-3</v>
      </c>
      <c r="L407">
        <v>2E-3</v>
      </c>
      <c r="N407" t="s">
        <v>21</v>
      </c>
    </row>
    <row r="408" spans="1:14" x14ac:dyDescent="0.3">
      <c r="A408" t="s">
        <v>16</v>
      </c>
      <c r="B408" t="s">
        <v>17</v>
      </c>
      <c r="C408" t="s">
        <v>18</v>
      </c>
      <c r="D408" t="str">
        <f>("246235")</f>
        <v>246235</v>
      </c>
      <c r="E408" t="str">
        <f>("622454655751")</f>
        <v>622454655751</v>
      </c>
      <c r="G408" t="s">
        <v>427</v>
      </c>
      <c r="H408" s="2">
        <v>4341.08</v>
      </c>
      <c r="I408" t="s">
        <v>20</v>
      </c>
      <c r="J408" s="1">
        <v>43466</v>
      </c>
      <c r="K408">
        <v>1E-3</v>
      </c>
      <c r="L408">
        <v>2E-3</v>
      </c>
      <c r="N408" t="s">
        <v>21</v>
      </c>
    </row>
    <row r="409" spans="1:14" x14ac:dyDescent="0.3">
      <c r="A409" t="s">
        <v>16</v>
      </c>
      <c r="B409" t="s">
        <v>17</v>
      </c>
      <c r="C409" t="s">
        <v>18</v>
      </c>
      <c r="D409" t="str">
        <f>("246239")</f>
        <v>246239</v>
      </c>
      <c r="E409" t="str">
        <f>("622454655799")</f>
        <v>622454655799</v>
      </c>
      <c r="G409" t="s">
        <v>428</v>
      </c>
      <c r="H409" s="2">
        <v>4845.1899999999996</v>
      </c>
      <c r="I409" t="s">
        <v>20</v>
      </c>
      <c r="J409" s="1">
        <v>43466</v>
      </c>
      <c r="K409">
        <v>1E-3</v>
      </c>
      <c r="L409">
        <v>2E-3</v>
      </c>
      <c r="N409" t="s">
        <v>21</v>
      </c>
    </row>
    <row r="410" spans="1:14" x14ac:dyDescent="0.3">
      <c r="A410" t="s">
        <v>16</v>
      </c>
      <c r="B410" t="s">
        <v>17</v>
      </c>
      <c r="C410" t="s">
        <v>18</v>
      </c>
      <c r="D410" t="str">
        <f>("246242")</f>
        <v>246242</v>
      </c>
      <c r="E410" t="str">
        <f>("622454655829")</f>
        <v>622454655829</v>
      </c>
      <c r="G410" t="s">
        <v>429</v>
      </c>
      <c r="H410" s="2">
        <v>5498.04</v>
      </c>
      <c r="I410" t="s">
        <v>20</v>
      </c>
      <c r="J410" s="1">
        <v>43466</v>
      </c>
      <c r="K410">
        <v>1E-3</v>
      </c>
      <c r="L410">
        <v>2E-3</v>
      </c>
      <c r="N410" t="s">
        <v>21</v>
      </c>
    </row>
    <row r="411" spans="1:14" x14ac:dyDescent="0.3">
      <c r="A411" t="s">
        <v>16</v>
      </c>
      <c r="B411" t="s">
        <v>17</v>
      </c>
      <c r="C411" t="s">
        <v>18</v>
      </c>
      <c r="D411" t="str">
        <f>("246150")</f>
        <v>246150</v>
      </c>
      <c r="E411" t="str">
        <f>("622454654907")</f>
        <v>622454654907</v>
      </c>
      <c r="G411" t="s">
        <v>430</v>
      </c>
      <c r="H411" s="2">
        <v>7287.65</v>
      </c>
      <c r="I411" t="s">
        <v>20</v>
      </c>
      <c r="J411" s="1">
        <v>43466</v>
      </c>
      <c r="K411">
        <v>1E-3</v>
      </c>
      <c r="L411">
        <v>2E-3</v>
      </c>
      <c r="N411" t="s">
        <v>21</v>
      </c>
    </row>
    <row r="412" spans="1:14" x14ac:dyDescent="0.3">
      <c r="A412" t="s">
        <v>16</v>
      </c>
      <c r="B412" t="s">
        <v>17</v>
      </c>
      <c r="C412" t="s">
        <v>18</v>
      </c>
      <c r="D412" t="str">
        <f>("246246")</f>
        <v>246246</v>
      </c>
      <c r="E412" t="str">
        <f>("622454655867")</f>
        <v>622454655867</v>
      </c>
      <c r="G412" t="s">
        <v>431</v>
      </c>
      <c r="H412" s="2">
        <v>5026.8</v>
      </c>
      <c r="I412" t="s">
        <v>20</v>
      </c>
      <c r="J412" s="1">
        <v>43466</v>
      </c>
      <c r="K412">
        <v>1E-3</v>
      </c>
      <c r="L412">
        <v>2E-3</v>
      </c>
      <c r="N412" t="s">
        <v>21</v>
      </c>
    </row>
    <row r="413" spans="1:14" x14ac:dyDescent="0.3">
      <c r="A413" t="s">
        <v>16</v>
      </c>
      <c r="B413" t="s">
        <v>17</v>
      </c>
      <c r="C413" t="s">
        <v>18</v>
      </c>
      <c r="D413" t="str">
        <f>("246249")</f>
        <v>246249</v>
      </c>
      <c r="E413" t="str">
        <f>("622454655898")</f>
        <v>622454655898</v>
      </c>
      <c r="G413" t="s">
        <v>432</v>
      </c>
      <c r="H413" s="2">
        <v>6095.37</v>
      </c>
      <c r="I413" t="s">
        <v>20</v>
      </c>
      <c r="J413" s="1">
        <v>43466</v>
      </c>
      <c r="K413">
        <v>1E-3</v>
      </c>
      <c r="L413">
        <v>2E-3</v>
      </c>
      <c r="N413" t="s">
        <v>21</v>
      </c>
    </row>
    <row r="414" spans="1:14" x14ac:dyDescent="0.3">
      <c r="A414" t="s">
        <v>16</v>
      </c>
      <c r="B414" t="s">
        <v>17</v>
      </c>
      <c r="C414" t="s">
        <v>18</v>
      </c>
      <c r="D414" t="str">
        <f>("246252")</f>
        <v>246252</v>
      </c>
      <c r="E414" t="str">
        <f>("622454655928")</f>
        <v>622454655928</v>
      </c>
      <c r="G414" t="s">
        <v>433</v>
      </c>
      <c r="H414" s="2">
        <v>6357.75</v>
      </c>
      <c r="I414" t="s">
        <v>20</v>
      </c>
      <c r="J414" s="1">
        <v>43466</v>
      </c>
      <c r="K414">
        <v>1E-3</v>
      </c>
      <c r="L414">
        <v>2E-3</v>
      </c>
      <c r="N414" t="s">
        <v>21</v>
      </c>
    </row>
    <row r="415" spans="1:14" x14ac:dyDescent="0.3">
      <c r="A415" t="s">
        <v>16</v>
      </c>
      <c r="B415" t="s">
        <v>17</v>
      </c>
      <c r="C415" t="s">
        <v>18</v>
      </c>
      <c r="D415" t="str">
        <f>("246255")</f>
        <v>246255</v>
      </c>
      <c r="E415" t="str">
        <f>("622454655959")</f>
        <v>622454655959</v>
      </c>
      <c r="G415" t="s">
        <v>434</v>
      </c>
      <c r="H415" s="2">
        <v>6638.73</v>
      </c>
      <c r="I415" t="s">
        <v>20</v>
      </c>
      <c r="J415" s="1">
        <v>43466</v>
      </c>
      <c r="K415">
        <v>1E-3</v>
      </c>
      <c r="L415">
        <v>2E-3</v>
      </c>
      <c r="N415" t="s">
        <v>21</v>
      </c>
    </row>
    <row r="416" spans="1:14" x14ac:dyDescent="0.3">
      <c r="A416" t="s">
        <v>16</v>
      </c>
      <c r="B416" t="s">
        <v>17</v>
      </c>
      <c r="C416" t="s">
        <v>18</v>
      </c>
      <c r="D416" t="str">
        <f>("246258")</f>
        <v>246258</v>
      </c>
      <c r="E416" t="str">
        <f>("622454655980")</f>
        <v>622454655980</v>
      </c>
      <c r="G416" t="s">
        <v>435</v>
      </c>
      <c r="H416" s="2">
        <v>6759.94</v>
      </c>
      <c r="I416" t="s">
        <v>20</v>
      </c>
      <c r="J416" s="1">
        <v>43466</v>
      </c>
      <c r="K416">
        <v>1E-3</v>
      </c>
      <c r="L416">
        <v>2E-3</v>
      </c>
      <c r="N416" t="s">
        <v>21</v>
      </c>
    </row>
    <row r="417" spans="1:14" x14ac:dyDescent="0.3">
      <c r="A417" t="s">
        <v>16</v>
      </c>
      <c r="B417" t="s">
        <v>17</v>
      </c>
      <c r="C417" t="s">
        <v>18</v>
      </c>
      <c r="D417" t="str">
        <f>("246262")</f>
        <v>246262</v>
      </c>
      <c r="E417" t="str">
        <f>("622454656024")</f>
        <v>622454656024</v>
      </c>
      <c r="G417" t="s">
        <v>436</v>
      </c>
      <c r="H417" s="2">
        <v>7024.87</v>
      </c>
      <c r="I417" t="s">
        <v>20</v>
      </c>
      <c r="J417" s="1">
        <v>43466</v>
      </c>
      <c r="K417">
        <v>1E-3</v>
      </c>
      <c r="L417">
        <v>2E-3</v>
      </c>
      <c r="N417" t="s">
        <v>21</v>
      </c>
    </row>
    <row r="418" spans="1:14" x14ac:dyDescent="0.3">
      <c r="A418" t="s">
        <v>16</v>
      </c>
      <c r="B418" t="s">
        <v>17</v>
      </c>
      <c r="C418" t="s">
        <v>18</v>
      </c>
      <c r="D418" t="str">
        <f>("246265")</f>
        <v>246265</v>
      </c>
      <c r="E418" t="str">
        <f>("622454656055")</f>
        <v>622454656055</v>
      </c>
      <c r="G418" t="s">
        <v>437</v>
      </c>
      <c r="H418" s="2">
        <v>9721.39</v>
      </c>
      <c r="I418" t="s">
        <v>20</v>
      </c>
      <c r="J418" s="1">
        <v>43466</v>
      </c>
      <c r="K418">
        <v>1E-3</v>
      </c>
      <c r="L418">
        <v>2E-3</v>
      </c>
      <c r="N418" t="s">
        <v>21</v>
      </c>
    </row>
    <row r="419" spans="1:14" x14ac:dyDescent="0.3">
      <c r="A419" t="s">
        <v>16</v>
      </c>
      <c r="B419" t="s">
        <v>17</v>
      </c>
      <c r="C419" t="s">
        <v>18</v>
      </c>
      <c r="D419" t="str">
        <f>("246269")</f>
        <v>246269</v>
      </c>
      <c r="E419" t="str">
        <f>("622454656093")</f>
        <v>622454656093</v>
      </c>
      <c r="G419" t="s">
        <v>438</v>
      </c>
      <c r="H419" s="2">
        <v>10517.16</v>
      </c>
      <c r="I419" t="s">
        <v>20</v>
      </c>
      <c r="J419" s="1">
        <v>43466</v>
      </c>
      <c r="K419">
        <v>1E-3</v>
      </c>
      <c r="L419">
        <v>2E-3</v>
      </c>
      <c r="N419" t="s">
        <v>21</v>
      </c>
    </row>
    <row r="420" spans="1:14" x14ac:dyDescent="0.3">
      <c r="A420" t="s">
        <v>16</v>
      </c>
      <c r="B420" t="s">
        <v>17</v>
      </c>
      <c r="C420" t="s">
        <v>18</v>
      </c>
      <c r="D420" t="str">
        <f>("246152")</f>
        <v>246152</v>
      </c>
      <c r="E420" t="str">
        <f>("622454654921")</f>
        <v>622454654921</v>
      </c>
      <c r="G420" t="s">
        <v>439</v>
      </c>
      <c r="H420" s="2">
        <v>12922.95</v>
      </c>
      <c r="I420" t="s">
        <v>20</v>
      </c>
      <c r="J420" s="1">
        <v>43466</v>
      </c>
      <c r="K420">
        <v>1E-3</v>
      </c>
      <c r="L420">
        <v>2E-3</v>
      </c>
      <c r="N420" t="s">
        <v>21</v>
      </c>
    </row>
    <row r="421" spans="1:14" x14ac:dyDescent="0.3">
      <c r="A421" t="s">
        <v>16</v>
      </c>
      <c r="B421" t="s">
        <v>17</v>
      </c>
      <c r="C421" t="s">
        <v>18</v>
      </c>
      <c r="D421" t="str">
        <f>("246277")</f>
        <v>246277</v>
      </c>
      <c r="E421" t="str">
        <f>("622454656178")</f>
        <v>622454656178</v>
      </c>
      <c r="G421" t="s">
        <v>440</v>
      </c>
      <c r="H421" s="2">
        <v>6576.6</v>
      </c>
      <c r="I421" t="s">
        <v>20</v>
      </c>
      <c r="J421" s="1">
        <v>43466</v>
      </c>
      <c r="K421">
        <v>1E-3</v>
      </c>
      <c r="L421">
        <v>2E-3</v>
      </c>
      <c r="N421" t="s">
        <v>21</v>
      </c>
    </row>
    <row r="422" spans="1:14" x14ac:dyDescent="0.3">
      <c r="A422" t="s">
        <v>16</v>
      </c>
      <c r="B422" t="s">
        <v>17</v>
      </c>
      <c r="C422" t="s">
        <v>18</v>
      </c>
      <c r="D422" t="str">
        <f>("246280")</f>
        <v>246280</v>
      </c>
      <c r="E422" t="str">
        <f>("622454656208")</f>
        <v>622454656208</v>
      </c>
      <c r="G422" t="s">
        <v>441</v>
      </c>
      <c r="H422" s="2">
        <v>6616.1</v>
      </c>
      <c r="I422" t="s">
        <v>20</v>
      </c>
      <c r="J422" s="1">
        <v>43466</v>
      </c>
      <c r="K422">
        <v>1E-3</v>
      </c>
      <c r="L422">
        <v>2E-3</v>
      </c>
      <c r="N422" t="s">
        <v>21</v>
      </c>
    </row>
    <row r="423" spans="1:14" x14ac:dyDescent="0.3">
      <c r="A423" t="s">
        <v>16</v>
      </c>
      <c r="B423" t="s">
        <v>17</v>
      </c>
      <c r="C423" t="s">
        <v>18</v>
      </c>
      <c r="D423" t="str">
        <f>("246283")</f>
        <v>246283</v>
      </c>
      <c r="E423" t="str">
        <f>("622454656239")</f>
        <v>622454656239</v>
      </c>
      <c r="G423" t="s">
        <v>442</v>
      </c>
      <c r="H423" s="2">
        <v>7754.85</v>
      </c>
      <c r="I423" t="s">
        <v>20</v>
      </c>
      <c r="J423" s="1">
        <v>43466</v>
      </c>
      <c r="K423">
        <v>1E-3</v>
      </c>
      <c r="L423">
        <v>2E-3</v>
      </c>
      <c r="N423" t="s">
        <v>21</v>
      </c>
    </row>
    <row r="424" spans="1:14" x14ac:dyDescent="0.3">
      <c r="A424" t="s">
        <v>16</v>
      </c>
      <c r="B424" t="s">
        <v>17</v>
      </c>
      <c r="C424" t="s">
        <v>18</v>
      </c>
      <c r="D424" t="str">
        <f>("246286")</f>
        <v>246286</v>
      </c>
      <c r="E424" t="str">
        <f>("622454656260")</f>
        <v>622454656260</v>
      </c>
      <c r="G424" t="s">
        <v>443</v>
      </c>
      <c r="H424" s="2">
        <v>8156.26</v>
      </c>
      <c r="I424" t="s">
        <v>20</v>
      </c>
      <c r="J424" s="1">
        <v>43466</v>
      </c>
      <c r="K424">
        <v>1E-3</v>
      </c>
      <c r="L424">
        <v>2E-3</v>
      </c>
      <c r="N424" t="s">
        <v>21</v>
      </c>
    </row>
    <row r="425" spans="1:14" x14ac:dyDescent="0.3">
      <c r="A425" t="s">
        <v>16</v>
      </c>
      <c r="B425" t="s">
        <v>17</v>
      </c>
      <c r="C425" t="s">
        <v>18</v>
      </c>
      <c r="D425" t="str">
        <f>("246289")</f>
        <v>246289</v>
      </c>
      <c r="E425" t="str">
        <f>("622454656291")</f>
        <v>622454656291</v>
      </c>
      <c r="G425" t="s">
        <v>444</v>
      </c>
      <c r="H425" s="2">
        <v>8918.69</v>
      </c>
      <c r="I425" t="s">
        <v>20</v>
      </c>
      <c r="J425" s="1">
        <v>43466</v>
      </c>
      <c r="K425">
        <v>1E-3</v>
      </c>
      <c r="L425">
        <v>2E-3</v>
      </c>
      <c r="N425" t="s">
        <v>21</v>
      </c>
    </row>
    <row r="426" spans="1:14" x14ac:dyDescent="0.3">
      <c r="A426" t="s">
        <v>16</v>
      </c>
      <c r="B426" t="s">
        <v>17</v>
      </c>
      <c r="C426" t="s">
        <v>18</v>
      </c>
      <c r="D426" t="str">
        <f>("246293")</f>
        <v>246293</v>
      </c>
      <c r="E426" t="str">
        <f>("622454656338")</f>
        <v>622454656338</v>
      </c>
      <c r="G426" t="s">
        <v>445</v>
      </c>
      <c r="H426" s="2">
        <v>10068.290000000001</v>
      </c>
      <c r="I426" t="s">
        <v>20</v>
      </c>
      <c r="J426" s="1">
        <v>43466</v>
      </c>
      <c r="K426">
        <v>1E-3</v>
      </c>
      <c r="L426">
        <v>2E-3</v>
      </c>
      <c r="N426" t="s">
        <v>21</v>
      </c>
    </row>
    <row r="427" spans="1:14" x14ac:dyDescent="0.3">
      <c r="A427" t="s">
        <v>16</v>
      </c>
      <c r="B427" t="s">
        <v>17</v>
      </c>
      <c r="C427" t="s">
        <v>18</v>
      </c>
      <c r="D427" t="str">
        <f>("246302")</f>
        <v>246302</v>
      </c>
      <c r="E427" t="str">
        <f>("622454656420")</f>
        <v>622454656420</v>
      </c>
      <c r="G427" t="s">
        <v>446</v>
      </c>
      <c r="H427" s="2">
        <v>10316.89</v>
      </c>
      <c r="I427" t="s">
        <v>20</v>
      </c>
      <c r="J427" s="1">
        <v>43466</v>
      </c>
      <c r="K427">
        <v>1E-3</v>
      </c>
      <c r="L427">
        <v>2E-3</v>
      </c>
      <c r="N427" t="s">
        <v>21</v>
      </c>
    </row>
    <row r="428" spans="1:14" x14ac:dyDescent="0.3">
      <c r="A428" t="s">
        <v>16</v>
      </c>
      <c r="B428" t="s">
        <v>17</v>
      </c>
      <c r="C428" t="s">
        <v>18</v>
      </c>
      <c r="D428" t="str">
        <f>("246297")</f>
        <v>246297</v>
      </c>
      <c r="E428" t="str">
        <f>("622454656376")</f>
        <v>622454656376</v>
      </c>
      <c r="G428" t="s">
        <v>447</v>
      </c>
      <c r="H428" s="2">
        <v>10625.88</v>
      </c>
      <c r="I428" t="s">
        <v>20</v>
      </c>
      <c r="J428" s="1">
        <v>43466</v>
      </c>
      <c r="K428">
        <v>1E-3</v>
      </c>
      <c r="L428">
        <v>2E-3</v>
      </c>
      <c r="N428" t="s">
        <v>21</v>
      </c>
    </row>
    <row r="429" spans="1:14" x14ac:dyDescent="0.3">
      <c r="A429" t="s">
        <v>16</v>
      </c>
      <c r="B429" t="s">
        <v>17</v>
      </c>
      <c r="C429" t="s">
        <v>18</v>
      </c>
      <c r="D429" t="str">
        <f>("246299")</f>
        <v>246299</v>
      </c>
      <c r="E429" t="str">
        <f>("622454656390")</f>
        <v>622454656390</v>
      </c>
      <c r="G429" t="s">
        <v>448</v>
      </c>
      <c r="H429" s="2">
        <v>13147.21</v>
      </c>
      <c r="I429" t="s">
        <v>20</v>
      </c>
      <c r="J429" s="1">
        <v>43466</v>
      </c>
      <c r="K429">
        <v>1E-3</v>
      </c>
      <c r="L429">
        <v>2E-3</v>
      </c>
      <c r="N429" t="s">
        <v>21</v>
      </c>
    </row>
    <row r="430" spans="1:14" x14ac:dyDescent="0.3">
      <c r="A430" t="s">
        <v>16</v>
      </c>
      <c r="B430" t="s">
        <v>17</v>
      </c>
      <c r="C430" t="s">
        <v>18</v>
      </c>
      <c r="D430" t="str">
        <f>("246155")</f>
        <v>246155</v>
      </c>
      <c r="E430" t="str">
        <f>("622454654952")</f>
        <v>622454654952</v>
      </c>
      <c r="G430" t="s">
        <v>449</v>
      </c>
      <c r="H430" s="2">
        <v>13519.08</v>
      </c>
      <c r="I430" t="s">
        <v>20</v>
      </c>
      <c r="J430" s="1">
        <v>43466</v>
      </c>
      <c r="K430">
        <v>1E-3</v>
      </c>
      <c r="L430">
        <v>2E-3</v>
      </c>
      <c r="N430" t="s">
        <v>21</v>
      </c>
    </row>
    <row r="431" spans="1:14" x14ac:dyDescent="0.3">
      <c r="A431" t="s">
        <v>16</v>
      </c>
      <c r="B431" t="s">
        <v>17</v>
      </c>
      <c r="C431" t="s">
        <v>18</v>
      </c>
      <c r="D431" t="str">
        <f>("246305")</f>
        <v>246305</v>
      </c>
      <c r="E431" t="str">
        <f>("622454656451")</f>
        <v>622454656451</v>
      </c>
      <c r="G431" t="s">
        <v>450</v>
      </c>
      <c r="H431" s="2">
        <v>8451.2800000000007</v>
      </c>
      <c r="I431" t="s">
        <v>20</v>
      </c>
      <c r="J431" s="1">
        <v>43466</v>
      </c>
      <c r="K431">
        <v>1E-3</v>
      </c>
      <c r="L431">
        <v>2E-3</v>
      </c>
      <c r="N431" t="s">
        <v>21</v>
      </c>
    </row>
    <row r="432" spans="1:14" x14ac:dyDescent="0.3">
      <c r="A432" t="s">
        <v>16</v>
      </c>
      <c r="B432" t="s">
        <v>17</v>
      </c>
      <c r="C432" t="s">
        <v>18</v>
      </c>
      <c r="D432" t="str">
        <f>("246308")</f>
        <v>246308</v>
      </c>
      <c r="E432" t="str">
        <f>("622454656482")</f>
        <v>622454656482</v>
      </c>
      <c r="G432" t="s">
        <v>451</v>
      </c>
      <c r="H432" s="2">
        <v>8502.0300000000007</v>
      </c>
      <c r="I432" t="s">
        <v>20</v>
      </c>
      <c r="J432" s="1">
        <v>43466</v>
      </c>
      <c r="K432">
        <v>1E-3</v>
      </c>
      <c r="L432">
        <v>2E-3</v>
      </c>
      <c r="N432" t="s">
        <v>21</v>
      </c>
    </row>
    <row r="433" spans="1:14" x14ac:dyDescent="0.3">
      <c r="A433" t="s">
        <v>16</v>
      </c>
      <c r="B433" t="s">
        <v>17</v>
      </c>
      <c r="C433" t="s">
        <v>18</v>
      </c>
      <c r="D433" t="str">
        <f>("246311")</f>
        <v>246311</v>
      </c>
      <c r="E433" t="str">
        <f>("622454656512")</f>
        <v>622454656512</v>
      </c>
      <c r="G433" t="s">
        <v>452</v>
      </c>
      <c r="H433" s="2">
        <v>9965.2099999999991</v>
      </c>
      <c r="I433" t="s">
        <v>20</v>
      </c>
      <c r="J433" s="1">
        <v>43466</v>
      </c>
      <c r="K433">
        <v>1E-3</v>
      </c>
      <c r="L433">
        <v>2E-3</v>
      </c>
      <c r="N433" t="s">
        <v>21</v>
      </c>
    </row>
    <row r="434" spans="1:14" x14ac:dyDescent="0.3">
      <c r="A434" t="s">
        <v>16</v>
      </c>
      <c r="B434" t="s">
        <v>17</v>
      </c>
      <c r="C434" t="s">
        <v>18</v>
      </c>
      <c r="D434" t="str">
        <f>("246314")</f>
        <v>246314</v>
      </c>
      <c r="E434" t="str">
        <f>("622454656543")</f>
        <v>622454656543</v>
      </c>
      <c r="G434" t="s">
        <v>453</v>
      </c>
      <c r="H434" s="2">
        <v>10075</v>
      </c>
      <c r="I434" t="s">
        <v>20</v>
      </c>
      <c r="J434" s="1">
        <v>43466</v>
      </c>
      <c r="K434">
        <v>1E-3</v>
      </c>
      <c r="L434">
        <v>2E-3</v>
      </c>
      <c r="N434" t="s">
        <v>21</v>
      </c>
    </row>
    <row r="435" spans="1:14" x14ac:dyDescent="0.3">
      <c r="A435" t="s">
        <v>16</v>
      </c>
      <c r="B435" t="s">
        <v>17</v>
      </c>
      <c r="C435" t="s">
        <v>18</v>
      </c>
      <c r="D435" t="str">
        <f>("246317")</f>
        <v>246317</v>
      </c>
      <c r="E435" t="str">
        <f>("622454656574")</f>
        <v>622454656574</v>
      </c>
      <c r="G435" t="s">
        <v>454</v>
      </c>
      <c r="H435" s="2">
        <v>11454.2</v>
      </c>
      <c r="I435" t="s">
        <v>20</v>
      </c>
      <c r="J435" s="1">
        <v>43466</v>
      </c>
      <c r="K435">
        <v>1E-3</v>
      </c>
      <c r="L435">
        <v>2E-3</v>
      </c>
      <c r="N435" t="s">
        <v>21</v>
      </c>
    </row>
    <row r="436" spans="1:14" x14ac:dyDescent="0.3">
      <c r="A436" t="s">
        <v>16</v>
      </c>
      <c r="B436" t="s">
        <v>17</v>
      </c>
      <c r="C436" t="s">
        <v>18</v>
      </c>
      <c r="D436" t="str">
        <f>("246321")</f>
        <v>246321</v>
      </c>
      <c r="E436" t="str">
        <f>("622454656611")</f>
        <v>622454656611</v>
      </c>
      <c r="G436" t="s">
        <v>455</v>
      </c>
      <c r="H436" s="2">
        <v>12938.18</v>
      </c>
      <c r="I436" t="s">
        <v>20</v>
      </c>
      <c r="J436" s="1">
        <v>43466</v>
      </c>
      <c r="K436">
        <v>1E-3</v>
      </c>
      <c r="L436">
        <v>2E-3</v>
      </c>
      <c r="N436" t="s">
        <v>21</v>
      </c>
    </row>
    <row r="437" spans="1:14" x14ac:dyDescent="0.3">
      <c r="A437" t="s">
        <v>16</v>
      </c>
      <c r="B437" t="s">
        <v>17</v>
      </c>
      <c r="C437" t="s">
        <v>18</v>
      </c>
      <c r="D437" t="str">
        <f>("246271")</f>
        <v>246271</v>
      </c>
      <c r="E437" t="str">
        <f>("622454656116")</f>
        <v>622454656116</v>
      </c>
      <c r="G437" t="s">
        <v>456</v>
      </c>
      <c r="H437" s="2">
        <v>13257.85</v>
      </c>
      <c r="I437" t="s">
        <v>20</v>
      </c>
      <c r="J437" s="1">
        <v>43466</v>
      </c>
      <c r="K437">
        <v>1E-3</v>
      </c>
      <c r="L437">
        <v>2E-3</v>
      </c>
      <c r="N437" t="s">
        <v>21</v>
      </c>
    </row>
    <row r="438" spans="1:14" x14ac:dyDescent="0.3">
      <c r="A438" t="s">
        <v>16</v>
      </c>
      <c r="B438" t="s">
        <v>17</v>
      </c>
      <c r="C438" t="s">
        <v>18</v>
      </c>
      <c r="D438" t="str">
        <f>("246325")</f>
        <v>246325</v>
      </c>
      <c r="E438" t="str">
        <f>("622454656659")</f>
        <v>622454656659</v>
      </c>
      <c r="G438" t="s">
        <v>457</v>
      </c>
      <c r="H438" s="2">
        <v>13654.84</v>
      </c>
      <c r="I438" t="s">
        <v>20</v>
      </c>
      <c r="J438" s="1">
        <v>43466</v>
      </c>
      <c r="K438">
        <v>1E-3</v>
      </c>
      <c r="L438">
        <v>2E-3</v>
      </c>
      <c r="N438" t="s">
        <v>21</v>
      </c>
    </row>
    <row r="439" spans="1:14" x14ac:dyDescent="0.3">
      <c r="A439" t="s">
        <v>16</v>
      </c>
      <c r="B439" t="s">
        <v>17</v>
      </c>
      <c r="C439" t="s">
        <v>18</v>
      </c>
      <c r="D439" t="str">
        <f>("246327")</f>
        <v>246327</v>
      </c>
      <c r="E439" t="str">
        <f>("622454656673")</f>
        <v>622454656673</v>
      </c>
      <c r="G439" t="s">
        <v>458</v>
      </c>
      <c r="H439" s="2">
        <v>16894.86</v>
      </c>
      <c r="I439" t="s">
        <v>20</v>
      </c>
      <c r="J439" s="1">
        <v>43466</v>
      </c>
      <c r="K439">
        <v>1E-3</v>
      </c>
      <c r="L439">
        <v>2E-3</v>
      </c>
      <c r="N439" t="s">
        <v>21</v>
      </c>
    </row>
    <row r="440" spans="1:14" x14ac:dyDescent="0.3">
      <c r="A440" t="s">
        <v>16</v>
      </c>
      <c r="B440" t="s">
        <v>17</v>
      </c>
      <c r="C440" t="s">
        <v>18</v>
      </c>
      <c r="D440" t="str">
        <f>("246330")</f>
        <v>246330</v>
      </c>
      <c r="E440" t="str">
        <f>("622454656703")</f>
        <v>622454656703</v>
      </c>
      <c r="G440" t="s">
        <v>459</v>
      </c>
      <c r="H440" s="2">
        <v>17372.5</v>
      </c>
      <c r="I440" t="s">
        <v>20</v>
      </c>
      <c r="J440" s="1">
        <v>43466</v>
      </c>
      <c r="K440">
        <v>1E-3</v>
      </c>
      <c r="L440">
        <v>2E-3</v>
      </c>
      <c r="N440" t="s">
        <v>21</v>
      </c>
    </row>
    <row r="441" spans="1:14" x14ac:dyDescent="0.3">
      <c r="A441" t="s">
        <v>16</v>
      </c>
      <c r="B441" t="s">
        <v>17</v>
      </c>
      <c r="C441" t="s">
        <v>18</v>
      </c>
      <c r="D441" t="str">
        <f>("246157")</f>
        <v>246157</v>
      </c>
      <c r="E441" t="str">
        <f>("622454654976")</f>
        <v>622454654976</v>
      </c>
      <c r="G441" t="s">
        <v>460</v>
      </c>
      <c r="H441" s="2">
        <v>21715.69</v>
      </c>
      <c r="I441" t="s">
        <v>20</v>
      </c>
      <c r="J441" s="1">
        <v>43466</v>
      </c>
      <c r="K441">
        <v>1E-3</v>
      </c>
      <c r="L441">
        <v>2E-3</v>
      </c>
      <c r="N441" t="s">
        <v>21</v>
      </c>
    </row>
    <row r="442" spans="1:14" x14ac:dyDescent="0.3">
      <c r="A442" t="s">
        <v>16</v>
      </c>
      <c r="B442" t="s">
        <v>17</v>
      </c>
      <c r="C442" t="s">
        <v>18</v>
      </c>
      <c r="D442" t="str">
        <f>("246332")</f>
        <v>246332</v>
      </c>
      <c r="E442" t="str">
        <f>("622454656727")</f>
        <v>622454656727</v>
      </c>
      <c r="G442" t="s">
        <v>461</v>
      </c>
      <c r="H442" s="2">
        <v>9676.1</v>
      </c>
      <c r="I442" t="s">
        <v>20</v>
      </c>
      <c r="J442" s="1">
        <v>43466</v>
      </c>
      <c r="K442">
        <v>1E-3</v>
      </c>
      <c r="L442">
        <v>2E-3</v>
      </c>
      <c r="N442" t="s">
        <v>21</v>
      </c>
    </row>
    <row r="443" spans="1:14" x14ac:dyDescent="0.3">
      <c r="A443" t="s">
        <v>16</v>
      </c>
      <c r="B443" t="s">
        <v>17</v>
      </c>
      <c r="C443" t="s">
        <v>18</v>
      </c>
      <c r="D443" t="str">
        <f>("246335")</f>
        <v>246335</v>
      </c>
      <c r="E443" t="str">
        <f>("622454656758")</f>
        <v>622454656758</v>
      </c>
      <c r="G443" t="s">
        <v>462</v>
      </c>
      <c r="H443" s="2">
        <v>10468.959999999999</v>
      </c>
      <c r="I443" t="s">
        <v>20</v>
      </c>
      <c r="J443" s="1">
        <v>43466</v>
      </c>
      <c r="K443">
        <v>1E-3</v>
      </c>
      <c r="L443">
        <v>2E-3</v>
      </c>
      <c r="N443" t="s">
        <v>21</v>
      </c>
    </row>
    <row r="444" spans="1:14" x14ac:dyDescent="0.3">
      <c r="A444" t="s">
        <v>16</v>
      </c>
      <c r="B444" t="s">
        <v>17</v>
      </c>
      <c r="C444" t="s">
        <v>18</v>
      </c>
      <c r="D444" t="str">
        <f>("246338")</f>
        <v>246338</v>
      </c>
      <c r="E444" t="str">
        <f>("622454656789")</f>
        <v>622454656789</v>
      </c>
      <c r="G444" t="s">
        <v>463</v>
      </c>
      <c r="H444" s="2">
        <v>10816.62</v>
      </c>
      <c r="I444" t="s">
        <v>20</v>
      </c>
      <c r="J444" s="1">
        <v>43466</v>
      </c>
      <c r="K444">
        <v>1E-3</v>
      </c>
      <c r="L444">
        <v>2E-3</v>
      </c>
      <c r="N444" t="s">
        <v>21</v>
      </c>
    </row>
    <row r="445" spans="1:14" x14ac:dyDescent="0.3">
      <c r="A445" t="s">
        <v>16</v>
      </c>
      <c r="B445" t="s">
        <v>17</v>
      </c>
      <c r="C445" t="s">
        <v>18</v>
      </c>
      <c r="D445" t="str">
        <f>("246341")</f>
        <v>246341</v>
      </c>
      <c r="E445" t="str">
        <f>("622454656819")</f>
        <v>622454656819</v>
      </c>
      <c r="G445" t="s">
        <v>464</v>
      </c>
      <c r="H445" s="2">
        <v>12558.3</v>
      </c>
      <c r="I445" t="s">
        <v>20</v>
      </c>
      <c r="J445" s="1">
        <v>43466</v>
      </c>
      <c r="K445">
        <v>1E-3</v>
      </c>
      <c r="L445">
        <v>2E-3</v>
      </c>
      <c r="N445" t="s">
        <v>21</v>
      </c>
    </row>
    <row r="446" spans="1:14" x14ac:dyDescent="0.3">
      <c r="A446" t="s">
        <v>16</v>
      </c>
      <c r="B446" t="s">
        <v>17</v>
      </c>
      <c r="C446" t="s">
        <v>18</v>
      </c>
      <c r="D446" t="str">
        <f>("246344")</f>
        <v>246344</v>
      </c>
      <c r="E446" t="str">
        <f>("622454656840")</f>
        <v>622454656840</v>
      </c>
      <c r="G446" t="s">
        <v>465</v>
      </c>
      <c r="H446" s="2">
        <v>12946.95</v>
      </c>
      <c r="I446" t="s">
        <v>20</v>
      </c>
      <c r="J446" s="1">
        <v>43466</v>
      </c>
      <c r="K446">
        <v>1E-3</v>
      </c>
      <c r="L446">
        <v>2E-3</v>
      </c>
      <c r="N446" t="s">
        <v>21</v>
      </c>
    </row>
    <row r="447" spans="1:14" x14ac:dyDescent="0.3">
      <c r="A447" t="s">
        <v>16</v>
      </c>
      <c r="B447" t="s">
        <v>17</v>
      </c>
      <c r="C447" t="s">
        <v>18</v>
      </c>
      <c r="D447" t="str">
        <f>("246348")</f>
        <v>246348</v>
      </c>
      <c r="E447" t="str">
        <f>("622454656888")</f>
        <v>622454656888</v>
      </c>
      <c r="G447" t="s">
        <v>466</v>
      </c>
      <c r="H447" s="2">
        <v>14015.64</v>
      </c>
      <c r="I447" t="s">
        <v>20</v>
      </c>
      <c r="J447" s="1">
        <v>43466</v>
      </c>
      <c r="K447">
        <v>1E-3</v>
      </c>
      <c r="L447">
        <v>2E-3</v>
      </c>
      <c r="N447" t="s">
        <v>21</v>
      </c>
    </row>
    <row r="448" spans="1:14" x14ac:dyDescent="0.3">
      <c r="A448" t="s">
        <v>16</v>
      </c>
      <c r="B448" t="s">
        <v>17</v>
      </c>
      <c r="C448" t="s">
        <v>18</v>
      </c>
      <c r="D448" t="str">
        <f>("246274")</f>
        <v>246274</v>
      </c>
      <c r="E448" t="str">
        <f>("622454656147")</f>
        <v>622454656147</v>
      </c>
      <c r="G448" t="s">
        <v>467</v>
      </c>
      <c r="H448" s="2">
        <v>15339.57</v>
      </c>
      <c r="I448" t="s">
        <v>20</v>
      </c>
      <c r="J448" s="1">
        <v>43466</v>
      </c>
      <c r="K448">
        <v>1E-3</v>
      </c>
      <c r="L448">
        <v>2E-3</v>
      </c>
      <c r="N448" t="s">
        <v>21</v>
      </c>
    </row>
    <row r="449" spans="1:14" x14ac:dyDescent="0.3">
      <c r="A449" t="s">
        <v>16</v>
      </c>
      <c r="B449" t="s">
        <v>17</v>
      </c>
      <c r="C449" t="s">
        <v>18</v>
      </c>
      <c r="D449" t="str">
        <f>("246352")</f>
        <v>246352</v>
      </c>
      <c r="E449" t="str">
        <f>("622454656925")</f>
        <v>622454656925</v>
      </c>
      <c r="G449" t="s">
        <v>468</v>
      </c>
      <c r="H449" s="2">
        <v>16641.830000000002</v>
      </c>
      <c r="I449" t="s">
        <v>20</v>
      </c>
      <c r="J449" s="1">
        <v>43466</v>
      </c>
      <c r="K449">
        <v>1E-3</v>
      </c>
      <c r="L449">
        <v>2E-3</v>
      </c>
      <c r="N449" t="s">
        <v>21</v>
      </c>
    </row>
    <row r="450" spans="1:14" x14ac:dyDescent="0.3">
      <c r="A450" t="s">
        <v>16</v>
      </c>
      <c r="B450" t="s">
        <v>17</v>
      </c>
      <c r="C450" t="s">
        <v>18</v>
      </c>
      <c r="D450" t="str">
        <f>("246354")</f>
        <v>246354</v>
      </c>
      <c r="E450" t="str">
        <f>("622454656949")</f>
        <v>622454656949</v>
      </c>
      <c r="G450" t="s">
        <v>469</v>
      </c>
      <c r="H450" s="2">
        <v>17462.68</v>
      </c>
      <c r="I450" t="s">
        <v>20</v>
      </c>
      <c r="J450" s="1">
        <v>43466</v>
      </c>
      <c r="K450">
        <v>1E-3</v>
      </c>
      <c r="L450">
        <v>2E-3</v>
      </c>
      <c r="N450" t="s">
        <v>21</v>
      </c>
    </row>
    <row r="451" spans="1:14" x14ac:dyDescent="0.3">
      <c r="A451" t="s">
        <v>16</v>
      </c>
      <c r="B451" t="s">
        <v>17</v>
      </c>
      <c r="C451" t="s">
        <v>18</v>
      </c>
      <c r="D451" t="str">
        <f>("246357")</f>
        <v>246357</v>
      </c>
      <c r="E451" t="str">
        <f>("622454656970")</f>
        <v>622454656970</v>
      </c>
      <c r="G451" t="s">
        <v>470</v>
      </c>
      <c r="H451" s="2">
        <v>20441.419999999998</v>
      </c>
      <c r="I451" t="s">
        <v>20</v>
      </c>
      <c r="J451" s="1">
        <v>43466</v>
      </c>
      <c r="K451">
        <v>1E-3</v>
      </c>
      <c r="L451">
        <v>2E-3</v>
      </c>
      <c r="N451" t="s">
        <v>21</v>
      </c>
    </row>
    <row r="452" spans="1:14" x14ac:dyDescent="0.3">
      <c r="A452" t="s">
        <v>16</v>
      </c>
      <c r="B452" t="s">
        <v>17</v>
      </c>
      <c r="C452" t="s">
        <v>18</v>
      </c>
      <c r="D452" t="str">
        <f>("246359")</f>
        <v>246359</v>
      </c>
      <c r="E452" t="str">
        <f>("622454656994")</f>
        <v>622454656994</v>
      </c>
      <c r="G452" t="s">
        <v>471</v>
      </c>
      <c r="H452" s="2">
        <v>23551.23</v>
      </c>
      <c r="I452" t="s">
        <v>20</v>
      </c>
      <c r="J452" s="1">
        <v>43466</v>
      </c>
      <c r="K452">
        <v>1E-3</v>
      </c>
      <c r="L452">
        <v>2E-3</v>
      </c>
      <c r="N452" t="s">
        <v>21</v>
      </c>
    </row>
    <row r="453" spans="1:14" x14ac:dyDescent="0.3">
      <c r="A453" t="s">
        <v>16</v>
      </c>
      <c r="B453" t="s">
        <v>17</v>
      </c>
      <c r="C453" t="s">
        <v>18</v>
      </c>
      <c r="D453" t="str">
        <f>("246159")</f>
        <v>246159</v>
      </c>
      <c r="E453" t="str">
        <f>("622454654990")</f>
        <v>622454654990</v>
      </c>
      <c r="G453" t="s">
        <v>472</v>
      </c>
      <c r="H453" s="2">
        <v>33931.33</v>
      </c>
      <c r="I453" t="s">
        <v>20</v>
      </c>
      <c r="J453" s="1">
        <v>43466</v>
      </c>
      <c r="K453">
        <v>1E-3</v>
      </c>
      <c r="L453">
        <v>2E-3</v>
      </c>
      <c r="N453" t="s">
        <v>21</v>
      </c>
    </row>
    <row r="454" spans="1:14" x14ac:dyDescent="0.3">
      <c r="A454" t="s">
        <v>16</v>
      </c>
      <c r="B454" t="s">
        <v>17</v>
      </c>
      <c r="C454" t="s">
        <v>18</v>
      </c>
      <c r="D454" t="str">
        <f>("246721")</f>
        <v>246721</v>
      </c>
      <c r="E454" t="str">
        <f>("622454660663")</f>
        <v>622454660663</v>
      </c>
      <c r="G454" t="s">
        <v>473</v>
      </c>
      <c r="H454" s="2">
        <v>138.38999999999999</v>
      </c>
      <c r="I454" t="s">
        <v>20</v>
      </c>
      <c r="J454" s="1">
        <v>43466</v>
      </c>
      <c r="K454">
        <v>1E-3</v>
      </c>
      <c r="L454">
        <v>2E-3</v>
      </c>
      <c r="N454" t="s">
        <v>21</v>
      </c>
    </row>
    <row r="455" spans="1:14" x14ac:dyDescent="0.3">
      <c r="A455" t="s">
        <v>16</v>
      </c>
      <c r="B455" t="s">
        <v>17</v>
      </c>
      <c r="C455" t="s">
        <v>18</v>
      </c>
      <c r="D455" t="str">
        <f>("246724")</f>
        <v>246724</v>
      </c>
      <c r="E455" t="str">
        <f>("622454660694")</f>
        <v>622454660694</v>
      </c>
      <c r="G455" t="s">
        <v>474</v>
      </c>
      <c r="H455" s="2">
        <v>165.07</v>
      </c>
      <c r="I455" t="s">
        <v>20</v>
      </c>
      <c r="J455" s="1">
        <v>43466</v>
      </c>
      <c r="K455">
        <v>1E-3</v>
      </c>
      <c r="L455">
        <v>2E-3</v>
      </c>
      <c r="N455" t="s">
        <v>21</v>
      </c>
    </row>
    <row r="456" spans="1:14" x14ac:dyDescent="0.3">
      <c r="A456" t="s">
        <v>16</v>
      </c>
      <c r="B456" t="s">
        <v>17</v>
      </c>
      <c r="C456" t="s">
        <v>18</v>
      </c>
      <c r="D456" t="str">
        <f>("246677")</f>
        <v>246677</v>
      </c>
      <c r="E456" t="str">
        <f>("622454660229")</f>
        <v>622454660229</v>
      </c>
      <c r="G456" t="s">
        <v>475</v>
      </c>
      <c r="H456" s="2">
        <v>295.44</v>
      </c>
      <c r="I456" t="s">
        <v>20</v>
      </c>
      <c r="J456" s="1">
        <v>43466</v>
      </c>
      <c r="K456">
        <v>7.8339999999999996</v>
      </c>
      <c r="L456">
        <v>17.271000000000001</v>
      </c>
      <c r="N456" t="s">
        <v>21</v>
      </c>
    </row>
    <row r="457" spans="1:14" x14ac:dyDescent="0.3">
      <c r="A457" t="s">
        <v>16</v>
      </c>
      <c r="B457" t="s">
        <v>17</v>
      </c>
      <c r="C457" t="s">
        <v>18</v>
      </c>
      <c r="D457" t="str">
        <f>("246727")</f>
        <v>246727</v>
      </c>
      <c r="E457" t="str">
        <f>("622454660724")</f>
        <v>622454660724</v>
      </c>
      <c r="G457" t="s">
        <v>476</v>
      </c>
      <c r="H457" s="2">
        <v>420.94</v>
      </c>
      <c r="I457" t="s">
        <v>20</v>
      </c>
      <c r="J457" s="1">
        <v>43466</v>
      </c>
      <c r="K457">
        <v>1E-3</v>
      </c>
      <c r="L457">
        <v>2E-3</v>
      </c>
      <c r="N457" t="s">
        <v>21</v>
      </c>
    </row>
    <row r="458" spans="1:14" x14ac:dyDescent="0.3">
      <c r="A458" t="s">
        <v>16</v>
      </c>
      <c r="B458" t="s">
        <v>17</v>
      </c>
      <c r="C458" t="s">
        <v>18</v>
      </c>
      <c r="D458" t="str">
        <f>("246730")</f>
        <v>246730</v>
      </c>
      <c r="E458" t="str">
        <f>("622454660755")</f>
        <v>622454660755</v>
      </c>
      <c r="G458" t="s">
        <v>477</v>
      </c>
      <c r="H458" s="2">
        <v>428.03</v>
      </c>
      <c r="I458" t="s">
        <v>20</v>
      </c>
      <c r="J458" s="1">
        <v>43466</v>
      </c>
      <c r="K458">
        <v>1E-3</v>
      </c>
      <c r="L458">
        <v>2E-3</v>
      </c>
      <c r="N458" t="s">
        <v>21</v>
      </c>
    </row>
    <row r="459" spans="1:14" x14ac:dyDescent="0.3">
      <c r="A459" t="s">
        <v>16</v>
      </c>
      <c r="B459" t="s">
        <v>17</v>
      </c>
      <c r="C459" t="s">
        <v>18</v>
      </c>
      <c r="D459" t="str">
        <f>("246733")</f>
        <v>246733</v>
      </c>
      <c r="E459" t="str">
        <f>("622454660786")</f>
        <v>622454660786</v>
      </c>
      <c r="G459" t="s">
        <v>478</v>
      </c>
      <c r="H459" s="2">
        <v>694.57</v>
      </c>
      <c r="I459" t="s">
        <v>20</v>
      </c>
      <c r="J459" s="1">
        <v>43466</v>
      </c>
      <c r="K459">
        <v>1E-3</v>
      </c>
      <c r="L459">
        <v>2E-3</v>
      </c>
      <c r="N459" t="s">
        <v>21</v>
      </c>
    </row>
    <row r="460" spans="1:14" x14ac:dyDescent="0.3">
      <c r="A460" t="s">
        <v>16</v>
      </c>
      <c r="B460" t="s">
        <v>17</v>
      </c>
      <c r="C460" t="s">
        <v>18</v>
      </c>
      <c r="D460" t="str">
        <f>("246680")</f>
        <v>246680</v>
      </c>
      <c r="E460" t="str">
        <f>("622454660250")</f>
        <v>622454660250</v>
      </c>
      <c r="G460" t="s">
        <v>479</v>
      </c>
      <c r="H460" s="2">
        <v>872.47</v>
      </c>
      <c r="I460" t="s">
        <v>20</v>
      </c>
      <c r="J460" s="1">
        <v>43466</v>
      </c>
      <c r="K460">
        <v>1E-3</v>
      </c>
      <c r="L460">
        <v>2E-3</v>
      </c>
      <c r="N460" t="s">
        <v>21</v>
      </c>
    </row>
    <row r="461" spans="1:14" x14ac:dyDescent="0.3">
      <c r="A461" t="s">
        <v>16</v>
      </c>
      <c r="B461" t="s">
        <v>17</v>
      </c>
      <c r="C461" t="s">
        <v>18</v>
      </c>
      <c r="D461" t="str">
        <f>("246736")</f>
        <v>246736</v>
      </c>
      <c r="E461" t="str">
        <f>("622454660816")</f>
        <v>622454660816</v>
      </c>
      <c r="G461" t="s">
        <v>480</v>
      </c>
      <c r="H461" s="2">
        <v>606.15</v>
      </c>
      <c r="I461" t="s">
        <v>20</v>
      </c>
      <c r="J461" s="1">
        <v>43466</v>
      </c>
      <c r="K461">
        <v>1E-3</v>
      </c>
      <c r="L461">
        <v>2E-3</v>
      </c>
      <c r="N461" t="s">
        <v>21</v>
      </c>
    </row>
    <row r="462" spans="1:14" x14ac:dyDescent="0.3">
      <c r="A462" t="s">
        <v>16</v>
      </c>
      <c r="B462" t="s">
        <v>17</v>
      </c>
      <c r="C462" t="s">
        <v>18</v>
      </c>
      <c r="D462" t="str">
        <f>("246739")</f>
        <v>246739</v>
      </c>
      <c r="E462" t="str">
        <f>("622454660847")</f>
        <v>622454660847</v>
      </c>
      <c r="G462" t="s">
        <v>481</v>
      </c>
      <c r="H462" s="2">
        <v>625.04</v>
      </c>
      <c r="I462" t="s">
        <v>20</v>
      </c>
      <c r="J462" s="1">
        <v>43466</v>
      </c>
      <c r="K462">
        <v>1E-3</v>
      </c>
      <c r="L462">
        <v>2E-3</v>
      </c>
      <c r="N462" t="s">
        <v>21</v>
      </c>
    </row>
    <row r="463" spans="1:14" x14ac:dyDescent="0.3">
      <c r="A463" t="s">
        <v>16</v>
      </c>
      <c r="B463" t="s">
        <v>17</v>
      </c>
      <c r="C463" t="s">
        <v>18</v>
      </c>
      <c r="D463" t="str">
        <f>("246742")</f>
        <v>246742</v>
      </c>
      <c r="E463" t="str">
        <f>("622454660878")</f>
        <v>622454660878</v>
      </c>
      <c r="G463" t="s">
        <v>482</v>
      </c>
      <c r="H463" s="2">
        <v>958.75</v>
      </c>
      <c r="I463" t="s">
        <v>20</v>
      </c>
      <c r="J463" s="1">
        <v>43466</v>
      </c>
      <c r="K463">
        <v>1E-3</v>
      </c>
      <c r="L463">
        <v>2E-3</v>
      </c>
      <c r="N463" t="s">
        <v>21</v>
      </c>
    </row>
    <row r="464" spans="1:14" x14ac:dyDescent="0.3">
      <c r="A464" t="s">
        <v>16</v>
      </c>
      <c r="B464" t="s">
        <v>17</v>
      </c>
      <c r="C464" t="s">
        <v>18</v>
      </c>
      <c r="D464" t="str">
        <f>("246745")</f>
        <v>246745</v>
      </c>
      <c r="E464" t="str">
        <f>("622454660908")</f>
        <v>622454660908</v>
      </c>
      <c r="G464" t="s">
        <v>483</v>
      </c>
      <c r="H464" s="2">
        <v>1171.8800000000001</v>
      </c>
      <c r="I464" t="s">
        <v>20</v>
      </c>
      <c r="J464" s="1">
        <v>43466</v>
      </c>
      <c r="K464">
        <v>1E-3</v>
      </c>
      <c r="L464">
        <v>2E-3</v>
      </c>
      <c r="N464" t="s">
        <v>21</v>
      </c>
    </row>
    <row r="465" spans="1:14" x14ac:dyDescent="0.3">
      <c r="A465" t="s">
        <v>16</v>
      </c>
      <c r="B465" t="s">
        <v>17</v>
      </c>
      <c r="C465" t="s">
        <v>18</v>
      </c>
      <c r="D465" t="str">
        <f>("246683")</f>
        <v>246683</v>
      </c>
      <c r="E465" t="str">
        <f>("622454660281")</f>
        <v>622454660281</v>
      </c>
      <c r="G465" t="s">
        <v>484</v>
      </c>
      <c r="H465" s="2">
        <v>1220.02</v>
      </c>
      <c r="I465" t="s">
        <v>20</v>
      </c>
      <c r="J465" s="1">
        <v>43466</v>
      </c>
      <c r="K465">
        <v>1E-3</v>
      </c>
      <c r="L465">
        <v>2E-3</v>
      </c>
      <c r="N465" t="s">
        <v>21</v>
      </c>
    </row>
    <row r="466" spans="1:14" x14ac:dyDescent="0.3">
      <c r="A466" t="s">
        <v>16</v>
      </c>
      <c r="B466" t="s">
        <v>17</v>
      </c>
      <c r="C466" t="s">
        <v>18</v>
      </c>
      <c r="D466" t="str">
        <f>("246748")</f>
        <v>246748</v>
      </c>
      <c r="E466" t="str">
        <f>("622454660939")</f>
        <v>622454660939</v>
      </c>
      <c r="G466" t="s">
        <v>485</v>
      </c>
      <c r="H466" s="2">
        <v>914.34</v>
      </c>
      <c r="I466" t="s">
        <v>20</v>
      </c>
      <c r="J466" s="1">
        <v>43466</v>
      </c>
      <c r="K466">
        <v>1E-3</v>
      </c>
      <c r="L466">
        <v>2E-3</v>
      </c>
      <c r="N466" t="s">
        <v>21</v>
      </c>
    </row>
    <row r="467" spans="1:14" x14ac:dyDescent="0.3">
      <c r="A467" t="s">
        <v>16</v>
      </c>
      <c r="B467" t="s">
        <v>17</v>
      </c>
      <c r="C467" t="s">
        <v>18</v>
      </c>
      <c r="D467" t="str">
        <f>("246751")</f>
        <v>246751</v>
      </c>
      <c r="E467" t="str">
        <f>("622454660960")</f>
        <v>622454660960</v>
      </c>
      <c r="G467" t="s">
        <v>486</v>
      </c>
      <c r="H467" s="2">
        <v>1095.01</v>
      </c>
      <c r="I467" t="s">
        <v>20</v>
      </c>
      <c r="J467" s="1">
        <v>43466</v>
      </c>
      <c r="K467">
        <v>1E-3</v>
      </c>
      <c r="L467">
        <v>2E-3</v>
      </c>
      <c r="N467" t="s">
        <v>21</v>
      </c>
    </row>
    <row r="468" spans="1:14" x14ac:dyDescent="0.3">
      <c r="A468" t="s">
        <v>16</v>
      </c>
      <c r="B468" t="s">
        <v>17</v>
      </c>
      <c r="C468" t="s">
        <v>18</v>
      </c>
      <c r="D468" t="str">
        <f>("246754")</f>
        <v>246754</v>
      </c>
      <c r="E468" t="str">
        <f>("622454660991")</f>
        <v>622454660991</v>
      </c>
      <c r="G468" t="s">
        <v>487</v>
      </c>
      <c r="H468" s="2">
        <v>1253.96</v>
      </c>
      <c r="I468" t="s">
        <v>20</v>
      </c>
      <c r="J468" s="1">
        <v>43466</v>
      </c>
      <c r="K468">
        <v>1E-3</v>
      </c>
      <c r="L468">
        <v>2E-3</v>
      </c>
      <c r="N468" t="s">
        <v>21</v>
      </c>
    </row>
    <row r="469" spans="1:14" x14ac:dyDescent="0.3">
      <c r="A469" t="s">
        <v>16</v>
      </c>
      <c r="B469" t="s">
        <v>17</v>
      </c>
      <c r="C469" t="s">
        <v>18</v>
      </c>
      <c r="D469" t="str">
        <f>("246757")</f>
        <v>246757</v>
      </c>
      <c r="E469" t="str">
        <f>("622454661936")</f>
        <v>622454661936</v>
      </c>
      <c r="G469" t="s">
        <v>488</v>
      </c>
      <c r="H469" s="2">
        <v>1506.93</v>
      </c>
      <c r="I469" t="s">
        <v>20</v>
      </c>
      <c r="J469" s="1">
        <v>43466</v>
      </c>
      <c r="K469">
        <v>1E-3</v>
      </c>
      <c r="L469">
        <v>2E-3</v>
      </c>
      <c r="N469" t="s">
        <v>21</v>
      </c>
    </row>
    <row r="470" spans="1:14" x14ac:dyDescent="0.3">
      <c r="A470" t="s">
        <v>16</v>
      </c>
      <c r="B470" t="s">
        <v>17</v>
      </c>
      <c r="C470" t="s">
        <v>18</v>
      </c>
      <c r="D470" t="str">
        <f>("246760")</f>
        <v>246760</v>
      </c>
      <c r="E470" t="str">
        <f>("622454661967")</f>
        <v>622454661967</v>
      </c>
      <c r="G470" t="s">
        <v>489</v>
      </c>
      <c r="H470" s="2">
        <v>1678.73</v>
      </c>
      <c r="I470" t="s">
        <v>20</v>
      </c>
      <c r="J470" s="1">
        <v>43466</v>
      </c>
      <c r="K470">
        <v>1E-3</v>
      </c>
      <c r="L470">
        <v>2E-3</v>
      </c>
      <c r="N470" t="s">
        <v>21</v>
      </c>
    </row>
    <row r="471" spans="1:14" x14ac:dyDescent="0.3">
      <c r="A471" t="s">
        <v>16</v>
      </c>
      <c r="B471" t="s">
        <v>17</v>
      </c>
      <c r="C471" t="s">
        <v>18</v>
      </c>
      <c r="D471" t="str">
        <f>("246686")</f>
        <v>246686</v>
      </c>
      <c r="E471" t="str">
        <f>("622454660311")</f>
        <v>622454660311</v>
      </c>
      <c r="G471" t="s">
        <v>490</v>
      </c>
      <c r="H471" s="2">
        <v>2119.69</v>
      </c>
      <c r="I471" t="s">
        <v>20</v>
      </c>
      <c r="J471" s="1">
        <v>43466</v>
      </c>
      <c r="K471">
        <v>1E-3</v>
      </c>
      <c r="L471">
        <v>2E-3</v>
      </c>
      <c r="N471" t="s">
        <v>21</v>
      </c>
    </row>
    <row r="472" spans="1:14" x14ac:dyDescent="0.3">
      <c r="A472" t="s">
        <v>16</v>
      </c>
      <c r="B472" t="s">
        <v>17</v>
      </c>
      <c r="C472" t="s">
        <v>18</v>
      </c>
      <c r="D472" t="str">
        <f>("246702")</f>
        <v>246702</v>
      </c>
      <c r="E472" t="str">
        <f>("622454660472")</f>
        <v>622454660472</v>
      </c>
      <c r="G472" t="s">
        <v>491</v>
      </c>
      <c r="H472" s="2">
        <v>2100.21</v>
      </c>
      <c r="I472" t="s">
        <v>20</v>
      </c>
      <c r="J472" s="1">
        <v>43466</v>
      </c>
      <c r="K472">
        <v>1E-3</v>
      </c>
      <c r="L472">
        <v>2E-3</v>
      </c>
      <c r="N472" t="s">
        <v>21</v>
      </c>
    </row>
    <row r="473" spans="1:14" x14ac:dyDescent="0.3">
      <c r="A473" t="s">
        <v>16</v>
      </c>
      <c r="B473" t="s">
        <v>17</v>
      </c>
      <c r="C473" t="s">
        <v>18</v>
      </c>
      <c r="D473" t="str">
        <f>("246705")</f>
        <v>246705</v>
      </c>
      <c r="E473" t="str">
        <f>("622454660502")</f>
        <v>622454660502</v>
      </c>
      <c r="G473" t="s">
        <v>492</v>
      </c>
      <c r="H473" s="2">
        <v>2127.52</v>
      </c>
      <c r="I473" t="s">
        <v>20</v>
      </c>
      <c r="J473" s="1">
        <v>43466</v>
      </c>
      <c r="K473">
        <v>1E-3</v>
      </c>
      <c r="L473">
        <v>2E-3</v>
      </c>
      <c r="N473" t="s">
        <v>21</v>
      </c>
    </row>
    <row r="474" spans="1:14" x14ac:dyDescent="0.3">
      <c r="A474" t="s">
        <v>16</v>
      </c>
      <c r="B474" t="s">
        <v>17</v>
      </c>
      <c r="C474" t="s">
        <v>18</v>
      </c>
      <c r="D474" t="str">
        <f>("246708")</f>
        <v>246708</v>
      </c>
      <c r="E474" t="str">
        <f>("622454660533")</f>
        <v>622454660533</v>
      </c>
      <c r="G474" t="s">
        <v>493</v>
      </c>
      <c r="H474" s="2">
        <v>2261.9299999999998</v>
      </c>
      <c r="I474" t="s">
        <v>20</v>
      </c>
      <c r="J474" s="1">
        <v>43466</v>
      </c>
      <c r="K474">
        <v>1E-3</v>
      </c>
      <c r="L474">
        <v>2E-3</v>
      </c>
      <c r="N474" t="s">
        <v>21</v>
      </c>
    </row>
    <row r="475" spans="1:14" x14ac:dyDescent="0.3">
      <c r="A475" t="s">
        <v>16</v>
      </c>
      <c r="B475" t="s">
        <v>17</v>
      </c>
      <c r="C475" t="s">
        <v>18</v>
      </c>
      <c r="D475" t="str">
        <f>("246711")</f>
        <v>246711</v>
      </c>
      <c r="E475" t="str">
        <f>("622454660564")</f>
        <v>622454660564</v>
      </c>
      <c r="G475" t="s">
        <v>494</v>
      </c>
      <c r="H475" s="2">
        <v>2541.3200000000002</v>
      </c>
      <c r="I475" t="s">
        <v>20</v>
      </c>
      <c r="J475" s="1">
        <v>43466</v>
      </c>
      <c r="K475">
        <v>1E-3</v>
      </c>
      <c r="L475">
        <v>2E-3</v>
      </c>
      <c r="N475" t="s">
        <v>21</v>
      </c>
    </row>
    <row r="476" spans="1:14" x14ac:dyDescent="0.3">
      <c r="A476" t="s">
        <v>16</v>
      </c>
      <c r="B476" t="s">
        <v>17</v>
      </c>
      <c r="C476" t="s">
        <v>18</v>
      </c>
      <c r="D476" t="str">
        <f>("246714")</f>
        <v>246714</v>
      </c>
      <c r="E476" t="str">
        <f>("622454660595")</f>
        <v>622454660595</v>
      </c>
      <c r="G476" t="s">
        <v>495</v>
      </c>
      <c r="H476" s="2">
        <v>2730.72</v>
      </c>
      <c r="I476" t="s">
        <v>20</v>
      </c>
      <c r="J476" s="1">
        <v>43466</v>
      </c>
      <c r="K476">
        <v>1E-3</v>
      </c>
      <c r="L476">
        <v>2E-3</v>
      </c>
      <c r="N476" t="s">
        <v>21</v>
      </c>
    </row>
    <row r="477" spans="1:14" x14ac:dyDescent="0.3">
      <c r="A477" t="s">
        <v>16</v>
      </c>
      <c r="B477" t="s">
        <v>17</v>
      </c>
      <c r="C477" t="s">
        <v>18</v>
      </c>
      <c r="D477" t="str">
        <f>("246718")</f>
        <v>246718</v>
      </c>
      <c r="E477" t="str">
        <f>("622454660632")</f>
        <v>622454660632</v>
      </c>
      <c r="G477" t="s">
        <v>496</v>
      </c>
      <c r="H477" s="2">
        <v>2922.15</v>
      </c>
      <c r="I477" t="s">
        <v>20</v>
      </c>
      <c r="J477" s="1">
        <v>43466</v>
      </c>
      <c r="K477">
        <v>1E-3</v>
      </c>
      <c r="L477">
        <v>2E-3</v>
      </c>
      <c r="N477" t="s">
        <v>21</v>
      </c>
    </row>
    <row r="478" spans="1:14" x14ac:dyDescent="0.3">
      <c r="A478" t="s">
        <v>16</v>
      </c>
      <c r="B478" t="s">
        <v>17</v>
      </c>
      <c r="C478" t="s">
        <v>18</v>
      </c>
      <c r="D478" t="str">
        <f>("246688")</f>
        <v>246688</v>
      </c>
      <c r="E478" t="str">
        <f>("622454660335")</f>
        <v>622454660335</v>
      </c>
      <c r="G478" t="s">
        <v>497</v>
      </c>
      <c r="H478" s="2">
        <v>3795.98</v>
      </c>
      <c r="I478" t="s">
        <v>20</v>
      </c>
      <c r="J478" s="1">
        <v>43466</v>
      </c>
      <c r="K478">
        <v>1E-3</v>
      </c>
      <c r="L478">
        <v>2E-3</v>
      </c>
      <c r="N478" t="s">
        <v>21</v>
      </c>
    </row>
    <row r="479" spans="1:14" x14ac:dyDescent="0.3">
      <c r="A479" t="s">
        <v>16</v>
      </c>
      <c r="B479" t="s">
        <v>17</v>
      </c>
      <c r="C479" t="s">
        <v>18</v>
      </c>
      <c r="D479" t="str">
        <f>("246764")</f>
        <v>246764</v>
      </c>
      <c r="E479" t="str">
        <f>("622454662001")</f>
        <v>622454662001</v>
      </c>
      <c r="G479" t="s">
        <v>498</v>
      </c>
      <c r="H479" s="2">
        <v>3382.87</v>
      </c>
      <c r="I479" t="s">
        <v>20</v>
      </c>
      <c r="J479" s="1">
        <v>43466</v>
      </c>
      <c r="K479">
        <v>1E-3</v>
      </c>
      <c r="L479">
        <v>2E-3</v>
      </c>
      <c r="N479" t="s">
        <v>21</v>
      </c>
    </row>
    <row r="480" spans="1:14" x14ac:dyDescent="0.3">
      <c r="A480" t="s">
        <v>16</v>
      </c>
      <c r="B480" t="s">
        <v>17</v>
      </c>
      <c r="C480" t="s">
        <v>18</v>
      </c>
      <c r="D480" t="str">
        <f>("246767")</f>
        <v>246767</v>
      </c>
      <c r="E480" t="str">
        <f>("622454662049")</f>
        <v>622454662049</v>
      </c>
      <c r="G480" t="s">
        <v>499</v>
      </c>
      <c r="H480" s="2">
        <v>3627.04</v>
      </c>
      <c r="I480" t="s">
        <v>20</v>
      </c>
      <c r="J480" s="1">
        <v>43466</v>
      </c>
      <c r="K480">
        <v>1E-3</v>
      </c>
      <c r="L480">
        <v>2E-3</v>
      </c>
      <c r="N480" t="s">
        <v>21</v>
      </c>
    </row>
    <row r="481" spans="1:14" x14ac:dyDescent="0.3">
      <c r="A481" t="s">
        <v>16</v>
      </c>
      <c r="B481" t="s">
        <v>17</v>
      </c>
      <c r="C481" t="s">
        <v>18</v>
      </c>
      <c r="D481" t="str">
        <f>("246770")</f>
        <v>246770</v>
      </c>
      <c r="E481" t="str">
        <f>("622454662070")</f>
        <v>622454662070</v>
      </c>
      <c r="G481" t="s">
        <v>500</v>
      </c>
      <c r="H481" s="2">
        <v>4199.0600000000004</v>
      </c>
      <c r="I481" t="s">
        <v>20</v>
      </c>
      <c r="J481" s="1">
        <v>43466</v>
      </c>
      <c r="K481">
        <v>1E-3</v>
      </c>
      <c r="L481">
        <v>2E-3</v>
      </c>
      <c r="N481" t="s">
        <v>21</v>
      </c>
    </row>
    <row r="482" spans="1:14" x14ac:dyDescent="0.3">
      <c r="A482" t="s">
        <v>16</v>
      </c>
      <c r="B482" t="s">
        <v>17</v>
      </c>
      <c r="C482" t="s">
        <v>18</v>
      </c>
      <c r="D482" t="str">
        <f>("246773")</f>
        <v>246773</v>
      </c>
      <c r="E482" t="str">
        <f>("622454662100")</f>
        <v>622454662100</v>
      </c>
      <c r="G482" t="s">
        <v>501</v>
      </c>
      <c r="H482" s="2">
        <v>4733.1099999999997</v>
      </c>
      <c r="I482" t="s">
        <v>20</v>
      </c>
      <c r="J482" s="1">
        <v>43466</v>
      </c>
      <c r="K482">
        <v>1E-3</v>
      </c>
      <c r="L482">
        <v>2E-3</v>
      </c>
      <c r="N482" t="s">
        <v>21</v>
      </c>
    </row>
    <row r="483" spans="1:14" x14ac:dyDescent="0.3">
      <c r="A483" t="s">
        <v>16</v>
      </c>
      <c r="B483" t="s">
        <v>17</v>
      </c>
      <c r="C483" t="s">
        <v>18</v>
      </c>
      <c r="D483" t="str">
        <f>("246776")</f>
        <v>246776</v>
      </c>
      <c r="E483" t="str">
        <f>("622454662131")</f>
        <v>622454662131</v>
      </c>
      <c r="G483" t="s">
        <v>502</v>
      </c>
      <c r="H483" s="2">
        <v>5118.84</v>
      </c>
      <c r="I483" t="s">
        <v>20</v>
      </c>
      <c r="J483" s="1">
        <v>43466</v>
      </c>
      <c r="K483">
        <v>1E-3</v>
      </c>
      <c r="L483">
        <v>2E-3</v>
      </c>
      <c r="N483" t="s">
        <v>21</v>
      </c>
    </row>
    <row r="484" spans="1:14" x14ac:dyDescent="0.3">
      <c r="A484" t="s">
        <v>16</v>
      </c>
      <c r="B484" t="s">
        <v>17</v>
      </c>
      <c r="C484" t="s">
        <v>18</v>
      </c>
      <c r="D484" t="str">
        <f>("246780")</f>
        <v>246780</v>
      </c>
      <c r="E484" t="str">
        <f>("622454662179")</f>
        <v>622454662179</v>
      </c>
      <c r="G484" t="s">
        <v>503</v>
      </c>
      <c r="H484" s="2">
        <v>5952.87</v>
      </c>
      <c r="I484" t="s">
        <v>20</v>
      </c>
      <c r="J484" s="1">
        <v>43466</v>
      </c>
      <c r="K484">
        <v>1E-3</v>
      </c>
      <c r="L484">
        <v>2E-3</v>
      </c>
      <c r="N484" t="s">
        <v>21</v>
      </c>
    </row>
    <row r="485" spans="1:14" x14ac:dyDescent="0.3">
      <c r="A485" t="s">
        <v>16</v>
      </c>
      <c r="B485" t="s">
        <v>17</v>
      </c>
      <c r="C485" t="s">
        <v>18</v>
      </c>
      <c r="D485" t="str">
        <f>("246783")</f>
        <v>246783</v>
      </c>
      <c r="E485" t="str">
        <f>("622454662209")</f>
        <v>622454662209</v>
      </c>
      <c r="G485" t="s">
        <v>504</v>
      </c>
      <c r="H485" s="2">
        <v>6981.37</v>
      </c>
      <c r="I485" t="s">
        <v>20</v>
      </c>
      <c r="J485" s="1">
        <v>43466</v>
      </c>
      <c r="K485">
        <v>1E-3</v>
      </c>
      <c r="L485">
        <v>2E-3</v>
      </c>
      <c r="N485" t="s">
        <v>21</v>
      </c>
    </row>
    <row r="486" spans="1:14" x14ac:dyDescent="0.3">
      <c r="A486" t="s">
        <v>16</v>
      </c>
      <c r="B486" t="s">
        <v>17</v>
      </c>
      <c r="C486" t="s">
        <v>18</v>
      </c>
      <c r="D486" t="str">
        <f>("246691")</f>
        <v>246691</v>
      </c>
      <c r="E486" t="str">
        <f>("622454660366")</f>
        <v>622454660366</v>
      </c>
      <c r="G486" t="s">
        <v>505</v>
      </c>
      <c r="H486" s="2">
        <v>9135.3700000000008</v>
      </c>
      <c r="I486" t="s">
        <v>20</v>
      </c>
      <c r="J486" s="1">
        <v>43466</v>
      </c>
      <c r="K486">
        <v>1E-3</v>
      </c>
      <c r="L486">
        <v>2E-3</v>
      </c>
      <c r="N486" t="s">
        <v>21</v>
      </c>
    </row>
    <row r="487" spans="1:14" x14ac:dyDescent="0.3">
      <c r="A487" t="s">
        <v>16</v>
      </c>
      <c r="B487" t="s">
        <v>17</v>
      </c>
      <c r="C487" t="s">
        <v>18</v>
      </c>
      <c r="D487" t="str">
        <f>("246787")</f>
        <v>246787</v>
      </c>
      <c r="E487" t="str">
        <f>("622454662247")</f>
        <v>622454662247</v>
      </c>
      <c r="G487" t="s">
        <v>506</v>
      </c>
      <c r="H487" s="2">
        <v>5102.6499999999996</v>
      </c>
      <c r="I487" t="s">
        <v>20</v>
      </c>
      <c r="J487" s="1">
        <v>43466</v>
      </c>
      <c r="K487">
        <v>1E-3</v>
      </c>
      <c r="L487">
        <v>2E-3</v>
      </c>
      <c r="N487" t="s">
        <v>21</v>
      </c>
    </row>
    <row r="488" spans="1:14" x14ac:dyDescent="0.3">
      <c r="A488" t="s">
        <v>16</v>
      </c>
      <c r="B488" t="s">
        <v>17</v>
      </c>
      <c r="C488" t="s">
        <v>18</v>
      </c>
      <c r="D488" t="str">
        <f>("246790")</f>
        <v>246790</v>
      </c>
      <c r="E488" t="str">
        <f>("622454662278")</f>
        <v>622454662278</v>
      </c>
      <c r="G488" t="s">
        <v>507</v>
      </c>
      <c r="H488" s="2">
        <v>5840.5</v>
      </c>
      <c r="I488" t="s">
        <v>20</v>
      </c>
      <c r="J488" s="1">
        <v>43466</v>
      </c>
      <c r="K488">
        <v>1E-3</v>
      </c>
      <c r="L488">
        <v>2E-3</v>
      </c>
      <c r="N488" t="s">
        <v>21</v>
      </c>
    </row>
    <row r="489" spans="1:14" x14ac:dyDescent="0.3">
      <c r="A489" t="s">
        <v>16</v>
      </c>
      <c r="B489" t="s">
        <v>17</v>
      </c>
      <c r="C489" t="s">
        <v>18</v>
      </c>
      <c r="D489" t="str">
        <f>("246793")</f>
        <v>246793</v>
      </c>
      <c r="E489" t="str">
        <f>("622454662308")</f>
        <v>622454662308</v>
      </c>
      <c r="G489" t="s">
        <v>508</v>
      </c>
      <c r="H489" s="2">
        <v>6467.51</v>
      </c>
      <c r="I489" t="s">
        <v>20</v>
      </c>
      <c r="J489" s="1">
        <v>43466</v>
      </c>
      <c r="K489">
        <v>1E-3</v>
      </c>
      <c r="L489">
        <v>2E-3</v>
      </c>
      <c r="N489" t="s">
        <v>21</v>
      </c>
    </row>
    <row r="490" spans="1:14" x14ac:dyDescent="0.3">
      <c r="A490" t="s">
        <v>16</v>
      </c>
      <c r="B490" t="s">
        <v>17</v>
      </c>
      <c r="C490" t="s">
        <v>18</v>
      </c>
      <c r="D490" t="str">
        <f>("246796")</f>
        <v>246796</v>
      </c>
      <c r="E490" t="str">
        <f>("622454662339")</f>
        <v>622454662339</v>
      </c>
      <c r="G490" t="s">
        <v>509</v>
      </c>
      <c r="H490" s="2">
        <v>6537.46</v>
      </c>
      <c r="I490" t="s">
        <v>20</v>
      </c>
      <c r="J490" s="1">
        <v>43466</v>
      </c>
      <c r="K490">
        <v>1E-3</v>
      </c>
      <c r="L490">
        <v>2E-3</v>
      </c>
      <c r="N490" t="s">
        <v>21</v>
      </c>
    </row>
    <row r="491" spans="1:14" x14ac:dyDescent="0.3">
      <c r="A491" t="s">
        <v>16</v>
      </c>
      <c r="B491" t="s">
        <v>17</v>
      </c>
      <c r="C491" t="s">
        <v>18</v>
      </c>
      <c r="D491" t="str">
        <f>("246799")</f>
        <v>246799</v>
      </c>
      <c r="E491" t="str">
        <f>("622454662360")</f>
        <v>622454662360</v>
      </c>
      <c r="G491" t="s">
        <v>510</v>
      </c>
      <c r="H491" s="2">
        <v>6675.17</v>
      </c>
      <c r="I491" t="s">
        <v>20</v>
      </c>
      <c r="J491" s="1">
        <v>43466</v>
      </c>
      <c r="K491">
        <v>1E-3</v>
      </c>
      <c r="L491">
        <v>2E-3</v>
      </c>
      <c r="N491" t="s">
        <v>21</v>
      </c>
    </row>
    <row r="492" spans="1:14" x14ac:dyDescent="0.3">
      <c r="A492" t="s">
        <v>16</v>
      </c>
      <c r="B492" t="s">
        <v>17</v>
      </c>
      <c r="C492" t="s">
        <v>18</v>
      </c>
      <c r="D492" t="str">
        <f>("246803")</f>
        <v>246803</v>
      </c>
      <c r="E492" t="str">
        <f>("622454662407")</f>
        <v>622454662407</v>
      </c>
      <c r="G492" t="s">
        <v>511</v>
      </c>
      <c r="H492" s="2">
        <v>6724.14</v>
      </c>
      <c r="I492" t="s">
        <v>20</v>
      </c>
      <c r="J492" s="1">
        <v>43466</v>
      </c>
      <c r="K492">
        <v>1E-3</v>
      </c>
      <c r="L492">
        <v>2E-3</v>
      </c>
      <c r="N492" t="s">
        <v>21</v>
      </c>
    </row>
    <row r="493" spans="1:14" x14ac:dyDescent="0.3">
      <c r="A493" t="s">
        <v>16</v>
      </c>
      <c r="B493" t="s">
        <v>17</v>
      </c>
      <c r="C493" t="s">
        <v>18</v>
      </c>
      <c r="D493" t="str">
        <f>("246806")</f>
        <v>246806</v>
      </c>
      <c r="E493" t="str">
        <f>("622454662438")</f>
        <v>622454662438</v>
      </c>
      <c r="G493" t="s">
        <v>512</v>
      </c>
      <c r="H493" s="2">
        <v>9444.68</v>
      </c>
      <c r="I493" t="s">
        <v>20</v>
      </c>
      <c r="J493" s="1">
        <v>43466</v>
      </c>
      <c r="K493">
        <v>1E-3</v>
      </c>
      <c r="L493">
        <v>2E-3</v>
      </c>
      <c r="N493" t="s">
        <v>21</v>
      </c>
    </row>
    <row r="494" spans="1:14" x14ac:dyDescent="0.3">
      <c r="A494" t="s">
        <v>16</v>
      </c>
      <c r="B494" t="s">
        <v>17</v>
      </c>
      <c r="C494" t="s">
        <v>18</v>
      </c>
      <c r="D494" t="str">
        <f>("246810")</f>
        <v>246810</v>
      </c>
      <c r="E494" t="str">
        <f>("622454662476")</f>
        <v>622454662476</v>
      </c>
      <c r="G494" t="s">
        <v>513</v>
      </c>
      <c r="H494" s="2">
        <v>10357.26</v>
      </c>
      <c r="I494" t="s">
        <v>20</v>
      </c>
      <c r="J494" s="1">
        <v>43466</v>
      </c>
      <c r="K494">
        <v>1E-3</v>
      </c>
      <c r="L494">
        <v>2E-3</v>
      </c>
      <c r="N494" t="s">
        <v>21</v>
      </c>
    </row>
    <row r="495" spans="1:14" x14ac:dyDescent="0.3">
      <c r="A495" t="s">
        <v>16</v>
      </c>
      <c r="B495" t="s">
        <v>17</v>
      </c>
      <c r="C495" t="s">
        <v>18</v>
      </c>
      <c r="D495" t="str">
        <f>("246693")</f>
        <v>246693</v>
      </c>
      <c r="E495" t="str">
        <f>("622454660380")</f>
        <v>622454660380</v>
      </c>
      <c r="G495" t="s">
        <v>514</v>
      </c>
      <c r="H495" s="2">
        <v>11387.96</v>
      </c>
      <c r="I495" t="s">
        <v>20</v>
      </c>
      <c r="J495" s="1">
        <v>43466</v>
      </c>
      <c r="K495">
        <v>1E-3</v>
      </c>
      <c r="L495">
        <v>2E-3</v>
      </c>
      <c r="N495" t="s">
        <v>21</v>
      </c>
    </row>
    <row r="496" spans="1:14" x14ac:dyDescent="0.3">
      <c r="A496" t="s">
        <v>16</v>
      </c>
      <c r="B496" t="s">
        <v>17</v>
      </c>
      <c r="C496" t="s">
        <v>18</v>
      </c>
      <c r="D496" t="str">
        <f>("246818")</f>
        <v>246818</v>
      </c>
      <c r="E496" t="str">
        <f>("622454662551")</f>
        <v>622454662551</v>
      </c>
      <c r="G496" t="s">
        <v>515</v>
      </c>
      <c r="H496" s="2">
        <v>6579.81</v>
      </c>
      <c r="I496" t="s">
        <v>20</v>
      </c>
      <c r="J496" s="1">
        <v>43466</v>
      </c>
      <c r="K496">
        <v>1E-3</v>
      </c>
      <c r="L496">
        <v>2E-3</v>
      </c>
      <c r="N496" t="s">
        <v>21</v>
      </c>
    </row>
    <row r="497" spans="1:14" x14ac:dyDescent="0.3">
      <c r="A497" t="s">
        <v>16</v>
      </c>
      <c r="B497" t="s">
        <v>17</v>
      </c>
      <c r="C497" t="s">
        <v>18</v>
      </c>
      <c r="D497" t="str">
        <f>("246821")</f>
        <v>246821</v>
      </c>
      <c r="E497" t="str">
        <f>("622454662582")</f>
        <v>622454662582</v>
      </c>
      <c r="G497" t="s">
        <v>516</v>
      </c>
      <c r="H497" s="2">
        <v>6883.56</v>
      </c>
      <c r="I497" t="s">
        <v>20</v>
      </c>
      <c r="J497" s="1">
        <v>43466</v>
      </c>
      <c r="K497">
        <v>1E-3</v>
      </c>
      <c r="L497">
        <v>2E-3</v>
      </c>
      <c r="N497" t="s">
        <v>21</v>
      </c>
    </row>
    <row r="498" spans="1:14" x14ac:dyDescent="0.3">
      <c r="A498" t="s">
        <v>16</v>
      </c>
      <c r="B498" t="s">
        <v>17</v>
      </c>
      <c r="C498" t="s">
        <v>18</v>
      </c>
      <c r="D498" t="str">
        <f>("246824")</f>
        <v>246824</v>
      </c>
      <c r="E498" t="str">
        <f>("622454662735")</f>
        <v>622454662735</v>
      </c>
      <c r="G498" t="s">
        <v>517</v>
      </c>
      <c r="H498" s="2">
        <v>8315.93</v>
      </c>
      <c r="I498" t="s">
        <v>20</v>
      </c>
      <c r="J498" s="1">
        <v>43466</v>
      </c>
      <c r="K498">
        <v>1E-3</v>
      </c>
      <c r="L498">
        <v>2E-3</v>
      </c>
      <c r="N498" t="s">
        <v>21</v>
      </c>
    </row>
    <row r="499" spans="1:14" x14ac:dyDescent="0.3">
      <c r="A499" t="s">
        <v>16</v>
      </c>
      <c r="B499" t="s">
        <v>17</v>
      </c>
      <c r="C499" t="s">
        <v>18</v>
      </c>
      <c r="D499" t="str">
        <f>("246827")</f>
        <v>246827</v>
      </c>
      <c r="E499" t="str">
        <f>("622454662834")</f>
        <v>622454662834</v>
      </c>
      <c r="G499" t="s">
        <v>518</v>
      </c>
      <c r="H499" s="2">
        <v>8436.07</v>
      </c>
      <c r="I499" t="s">
        <v>20</v>
      </c>
      <c r="J499" s="1">
        <v>43466</v>
      </c>
      <c r="K499">
        <v>1E-3</v>
      </c>
      <c r="L499">
        <v>2E-3</v>
      </c>
      <c r="N499" t="s">
        <v>21</v>
      </c>
    </row>
    <row r="500" spans="1:14" x14ac:dyDescent="0.3">
      <c r="A500" t="s">
        <v>16</v>
      </c>
      <c r="B500" t="s">
        <v>17</v>
      </c>
      <c r="C500" t="s">
        <v>18</v>
      </c>
      <c r="D500" t="str">
        <f>("246830")</f>
        <v>246830</v>
      </c>
      <c r="E500" t="str">
        <f>("622454662865")</f>
        <v>622454662865</v>
      </c>
      <c r="G500" t="s">
        <v>519</v>
      </c>
      <c r="H500" s="2">
        <v>8888.64</v>
      </c>
      <c r="I500" t="s">
        <v>20</v>
      </c>
      <c r="J500" s="1">
        <v>43466</v>
      </c>
      <c r="K500">
        <v>1E-3</v>
      </c>
      <c r="L500">
        <v>2E-3</v>
      </c>
      <c r="N500" t="s">
        <v>21</v>
      </c>
    </row>
    <row r="501" spans="1:14" x14ac:dyDescent="0.3">
      <c r="A501" t="s">
        <v>16</v>
      </c>
      <c r="B501" t="s">
        <v>17</v>
      </c>
      <c r="C501" t="s">
        <v>18</v>
      </c>
      <c r="D501" t="str">
        <f>("246834")</f>
        <v>246834</v>
      </c>
      <c r="E501" t="str">
        <f>("622454662919")</f>
        <v>622454662919</v>
      </c>
      <c r="G501" t="s">
        <v>520</v>
      </c>
      <c r="H501" s="2">
        <v>9689.89</v>
      </c>
      <c r="I501" t="s">
        <v>20</v>
      </c>
      <c r="J501" s="1">
        <v>43466</v>
      </c>
      <c r="K501">
        <v>1E-3</v>
      </c>
      <c r="L501">
        <v>2E-3</v>
      </c>
      <c r="N501" t="s">
        <v>21</v>
      </c>
    </row>
    <row r="502" spans="1:14" x14ac:dyDescent="0.3">
      <c r="A502" t="s">
        <v>16</v>
      </c>
      <c r="B502" t="s">
        <v>17</v>
      </c>
      <c r="C502" t="s">
        <v>18</v>
      </c>
      <c r="D502" t="str">
        <f>("246843")</f>
        <v>246843</v>
      </c>
      <c r="E502" t="str">
        <f>("622454663008")</f>
        <v>622454663008</v>
      </c>
      <c r="G502" t="s">
        <v>521</v>
      </c>
      <c r="H502" s="2">
        <v>10435</v>
      </c>
      <c r="I502" t="s">
        <v>20</v>
      </c>
      <c r="J502" s="1">
        <v>43466</v>
      </c>
      <c r="K502">
        <v>1E-3</v>
      </c>
      <c r="L502">
        <v>2E-3</v>
      </c>
      <c r="N502" t="s">
        <v>21</v>
      </c>
    </row>
    <row r="503" spans="1:14" x14ac:dyDescent="0.3">
      <c r="A503" t="s">
        <v>16</v>
      </c>
      <c r="B503" t="s">
        <v>17</v>
      </c>
      <c r="C503" t="s">
        <v>18</v>
      </c>
      <c r="D503" t="str">
        <f>("246838")</f>
        <v>246838</v>
      </c>
      <c r="E503" t="str">
        <f>("622454662957")</f>
        <v>622454662957</v>
      </c>
      <c r="G503" t="s">
        <v>522</v>
      </c>
      <c r="H503" s="2">
        <v>11860.81</v>
      </c>
      <c r="I503" t="s">
        <v>20</v>
      </c>
      <c r="J503" s="1">
        <v>43466</v>
      </c>
      <c r="K503">
        <v>1E-3</v>
      </c>
      <c r="L503">
        <v>2E-3</v>
      </c>
      <c r="N503" t="s">
        <v>21</v>
      </c>
    </row>
    <row r="504" spans="1:14" x14ac:dyDescent="0.3">
      <c r="A504" t="s">
        <v>16</v>
      </c>
      <c r="B504" t="s">
        <v>17</v>
      </c>
      <c r="C504" t="s">
        <v>18</v>
      </c>
      <c r="D504" t="str">
        <f>("246840")</f>
        <v>246840</v>
      </c>
      <c r="E504" t="str">
        <f>("622454662971")</f>
        <v>622454662971</v>
      </c>
      <c r="G504" t="s">
        <v>523</v>
      </c>
      <c r="H504" s="2">
        <v>13274.2</v>
      </c>
      <c r="I504" t="s">
        <v>20</v>
      </c>
      <c r="J504" s="1">
        <v>43466</v>
      </c>
      <c r="K504">
        <v>1E-3</v>
      </c>
      <c r="L504">
        <v>2E-3</v>
      </c>
      <c r="N504" t="s">
        <v>21</v>
      </c>
    </row>
    <row r="505" spans="1:14" x14ac:dyDescent="0.3">
      <c r="A505" t="s">
        <v>16</v>
      </c>
      <c r="B505" t="s">
        <v>17</v>
      </c>
      <c r="C505" t="s">
        <v>18</v>
      </c>
      <c r="D505" t="str">
        <f>("246696")</f>
        <v>246696</v>
      </c>
      <c r="E505" t="str">
        <f>("622454660410")</f>
        <v>622454660410</v>
      </c>
      <c r="G505" t="s">
        <v>524</v>
      </c>
      <c r="H505" s="2">
        <v>14397.63</v>
      </c>
      <c r="I505" t="s">
        <v>20</v>
      </c>
      <c r="J505" s="1">
        <v>43466</v>
      </c>
      <c r="K505">
        <v>1E-3</v>
      </c>
      <c r="L505">
        <v>2E-3</v>
      </c>
      <c r="N505" t="s">
        <v>21</v>
      </c>
    </row>
    <row r="506" spans="1:14" x14ac:dyDescent="0.3">
      <c r="A506" t="s">
        <v>16</v>
      </c>
      <c r="B506" t="s">
        <v>17</v>
      </c>
      <c r="C506" t="s">
        <v>18</v>
      </c>
      <c r="D506" t="str">
        <f>("246846")</f>
        <v>246846</v>
      </c>
      <c r="E506" t="str">
        <f>("622454663039")</f>
        <v>622454663039</v>
      </c>
      <c r="G506" t="s">
        <v>525</v>
      </c>
      <c r="H506" s="2">
        <v>8455.5499999999993</v>
      </c>
      <c r="I506" t="s">
        <v>20</v>
      </c>
      <c r="J506" s="1">
        <v>43466</v>
      </c>
      <c r="K506">
        <v>1E-3</v>
      </c>
      <c r="L506">
        <v>2E-3</v>
      </c>
      <c r="N506" t="s">
        <v>21</v>
      </c>
    </row>
    <row r="507" spans="1:14" x14ac:dyDescent="0.3">
      <c r="A507" t="s">
        <v>16</v>
      </c>
      <c r="B507" t="s">
        <v>17</v>
      </c>
      <c r="C507" t="s">
        <v>18</v>
      </c>
      <c r="D507" t="str">
        <f>("246849")</f>
        <v>246849</v>
      </c>
      <c r="E507" t="str">
        <f>("622454663060")</f>
        <v>622454663060</v>
      </c>
      <c r="G507" t="s">
        <v>526</v>
      </c>
      <c r="H507" s="2">
        <v>8845.68</v>
      </c>
      <c r="I507" t="s">
        <v>20</v>
      </c>
      <c r="J507" s="1">
        <v>43466</v>
      </c>
      <c r="K507">
        <v>1E-3</v>
      </c>
      <c r="L507">
        <v>2E-3</v>
      </c>
      <c r="N507" t="s">
        <v>21</v>
      </c>
    </row>
    <row r="508" spans="1:14" x14ac:dyDescent="0.3">
      <c r="A508" t="s">
        <v>16</v>
      </c>
      <c r="B508" t="s">
        <v>17</v>
      </c>
      <c r="C508" t="s">
        <v>18</v>
      </c>
      <c r="D508" t="str">
        <f>("246852")</f>
        <v>246852</v>
      </c>
      <c r="E508" t="str">
        <f>("622454663091")</f>
        <v>622454663091</v>
      </c>
      <c r="G508" t="s">
        <v>527</v>
      </c>
      <c r="H508" s="2">
        <v>10686.26</v>
      </c>
      <c r="I508" t="s">
        <v>20</v>
      </c>
      <c r="J508" s="1">
        <v>43466</v>
      </c>
      <c r="K508">
        <v>1E-3</v>
      </c>
      <c r="L508">
        <v>2E-3</v>
      </c>
      <c r="N508" t="s">
        <v>21</v>
      </c>
    </row>
    <row r="509" spans="1:14" x14ac:dyDescent="0.3">
      <c r="A509" t="s">
        <v>16</v>
      </c>
      <c r="B509" t="s">
        <v>17</v>
      </c>
      <c r="C509" t="s">
        <v>18</v>
      </c>
      <c r="D509" t="str">
        <f>("246855")</f>
        <v>246855</v>
      </c>
      <c r="E509" t="str">
        <f>("622454663121")</f>
        <v>622454663121</v>
      </c>
      <c r="G509" t="s">
        <v>528</v>
      </c>
      <c r="H509" s="2">
        <v>10840.77</v>
      </c>
      <c r="I509" t="s">
        <v>20</v>
      </c>
      <c r="J509" s="1">
        <v>43466</v>
      </c>
      <c r="K509">
        <v>1E-3</v>
      </c>
      <c r="L509">
        <v>2E-3</v>
      </c>
      <c r="N509" t="s">
        <v>21</v>
      </c>
    </row>
    <row r="510" spans="1:14" x14ac:dyDescent="0.3">
      <c r="A510" t="s">
        <v>16</v>
      </c>
      <c r="B510" t="s">
        <v>17</v>
      </c>
      <c r="C510" t="s">
        <v>18</v>
      </c>
      <c r="D510" t="str">
        <f>("246858")</f>
        <v>246858</v>
      </c>
      <c r="E510" t="str">
        <f>("622454663152")</f>
        <v>622454663152</v>
      </c>
      <c r="G510" t="s">
        <v>529</v>
      </c>
      <c r="H510" s="2">
        <v>11422.32</v>
      </c>
      <c r="I510" t="s">
        <v>20</v>
      </c>
      <c r="J510" s="1">
        <v>43466</v>
      </c>
      <c r="K510">
        <v>1E-3</v>
      </c>
      <c r="L510">
        <v>2E-3</v>
      </c>
      <c r="N510" t="s">
        <v>21</v>
      </c>
    </row>
    <row r="511" spans="1:14" x14ac:dyDescent="0.3">
      <c r="A511" t="s">
        <v>16</v>
      </c>
      <c r="B511" t="s">
        <v>17</v>
      </c>
      <c r="C511" t="s">
        <v>18</v>
      </c>
      <c r="D511" t="str">
        <f>("246862")</f>
        <v>246862</v>
      </c>
      <c r="E511" t="str">
        <f>("622454663190")</f>
        <v>622454663190</v>
      </c>
      <c r="G511" t="s">
        <v>530</v>
      </c>
      <c r="H511" s="2">
        <v>12397.69</v>
      </c>
      <c r="I511" t="s">
        <v>20</v>
      </c>
      <c r="J511" s="1">
        <v>43466</v>
      </c>
      <c r="K511">
        <v>1E-3</v>
      </c>
      <c r="L511">
        <v>2E-3</v>
      </c>
      <c r="N511" t="s">
        <v>21</v>
      </c>
    </row>
    <row r="512" spans="1:14" x14ac:dyDescent="0.3">
      <c r="A512" t="s">
        <v>16</v>
      </c>
      <c r="B512" t="s">
        <v>17</v>
      </c>
      <c r="C512" t="s">
        <v>18</v>
      </c>
      <c r="D512" t="str">
        <f>("246812")</f>
        <v>246812</v>
      </c>
      <c r="E512" t="str">
        <f>("622454662490")</f>
        <v>622454662490</v>
      </c>
      <c r="G512" t="s">
        <v>531</v>
      </c>
      <c r="H512" s="2">
        <v>13409.44</v>
      </c>
      <c r="I512" t="s">
        <v>20</v>
      </c>
      <c r="J512" s="1">
        <v>43466</v>
      </c>
      <c r="K512">
        <v>1E-3</v>
      </c>
      <c r="L512">
        <v>2E-3</v>
      </c>
      <c r="N512" t="s">
        <v>21</v>
      </c>
    </row>
    <row r="513" spans="1:14" x14ac:dyDescent="0.3">
      <c r="A513" t="s">
        <v>16</v>
      </c>
      <c r="B513" t="s">
        <v>17</v>
      </c>
      <c r="C513" t="s">
        <v>18</v>
      </c>
      <c r="D513" t="str">
        <f>("246866")</f>
        <v>246866</v>
      </c>
      <c r="E513" t="str">
        <f>("622454663237")</f>
        <v>622454663237</v>
      </c>
      <c r="G513" t="s">
        <v>532</v>
      </c>
      <c r="H513" s="2">
        <v>15241.64</v>
      </c>
      <c r="I513" t="s">
        <v>20</v>
      </c>
      <c r="J513" s="1">
        <v>43466</v>
      </c>
      <c r="K513">
        <v>1E-3</v>
      </c>
      <c r="L513">
        <v>2E-3</v>
      </c>
      <c r="N513" t="s">
        <v>21</v>
      </c>
    </row>
    <row r="514" spans="1:14" x14ac:dyDescent="0.3">
      <c r="A514" t="s">
        <v>16</v>
      </c>
      <c r="B514" t="s">
        <v>17</v>
      </c>
      <c r="C514" t="s">
        <v>18</v>
      </c>
      <c r="D514" t="str">
        <f>("246868")</f>
        <v>246868</v>
      </c>
      <c r="E514" t="str">
        <f>("622454663251")</f>
        <v>622454663251</v>
      </c>
      <c r="G514" t="s">
        <v>533</v>
      </c>
      <c r="H514" s="2">
        <v>17058.05</v>
      </c>
      <c r="I514" t="s">
        <v>20</v>
      </c>
      <c r="J514" s="1">
        <v>43466</v>
      </c>
      <c r="K514">
        <v>1E-3</v>
      </c>
      <c r="L514">
        <v>2E-3</v>
      </c>
      <c r="N514" t="s">
        <v>21</v>
      </c>
    </row>
    <row r="515" spans="1:14" x14ac:dyDescent="0.3">
      <c r="A515" t="s">
        <v>16</v>
      </c>
      <c r="B515" t="s">
        <v>17</v>
      </c>
      <c r="C515" t="s">
        <v>18</v>
      </c>
      <c r="D515" t="str">
        <f>("246871")</f>
        <v>246871</v>
      </c>
      <c r="E515" t="str">
        <f>("622454663282")</f>
        <v>622454663282</v>
      </c>
      <c r="G515" t="s">
        <v>534</v>
      </c>
      <c r="H515" s="2">
        <v>18501.810000000001</v>
      </c>
      <c r="I515" t="s">
        <v>20</v>
      </c>
      <c r="J515" s="1">
        <v>43466</v>
      </c>
      <c r="K515">
        <v>1E-3</v>
      </c>
      <c r="L515">
        <v>2E-3</v>
      </c>
      <c r="N515" t="s">
        <v>21</v>
      </c>
    </row>
    <row r="516" spans="1:14" x14ac:dyDescent="0.3">
      <c r="A516" t="s">
        <v>16</v>
      </c>
      <c r="B516" t="s">
        <v>17</v>
      </c>
      <c r="C516" t="s">
        <v>18</v>
      </c>
      <c r="D516" t="str">
        <f>("246698")</f>
        <v>246698</v>
      </c>
      <c r="E516" t="str">
        <f>("622454660434")</f>
        <v>622454660434</v>
      </c>
      <c r="G516" t="s">
        <v>535</v>
      </c>
      <c r="H516" s="2">
        <v>23127.19</v>
      </c>
      <c r="I516" t="s">
        <v>20</v>
      </c>
      <c r="J516" s="1">
        <v>43466</v>
      </c>
      <c r="K516">
        <v>1E-3</v>
      </c>
      <c r="L516">
        <v>2E-3</v>
      </c>
      <c r="N516" t="s">
        <v>21</v>
      </c>
    </row>
    <row r="517" spans="1:14" x14ac:dyDescent="0.3">
      <c r="A517" t="s">
        <v>16</v>
      </c>
      <c r="B517" t="s">
        <v>17</v>
      </c>
      <c r="C517" t="s">
        <v>18</v>
      </c>
      <c r="D517" t="str">
        <f>("246873")</f>
        <v>246873</v>
      </c>
      <c r="E517" t="str">
        <f>("622454663305")</f>
        <v>622454663305</v>
      </c>
      <c r="G517" t="s">
        <v>536</v>
      </c>
      <c r="H517" s="2">
        <v>9679.1299999999992</v>
      </c>
      <c r="I517" t="s">
        <v>20</v>
      </c>
      <c r="J517" s="1">
        <v>43466</v>
      </c>
      <c r="K517">
        <v>1E-3</v>
      </c>
      <c r="L517">
        <v>2E-3</v>
      </c>
      <c r="N517" t="s">
        <v>21</v>
      </c>
    </row>
    <row r="518" spans="1:14" x14ac:dyDescent="0.3">
      <c r="A518" t="s">
        <v>16</v>
      </c>
      <c r="B518" t="s">
        <v>17</v>
      </c>
      <c r="C518" t="s">
        <v>18</v>
      </c>
      <c r="D518" t="str">
        <f>("246876")</f>
        <v>246876</v>
      </c>
      <c r="E518" t="str">
        <f>("622454663336")</f>
        <v>622454663336</v>
      </c>
      <c r="G518" t="s">
        <v>537</v>
      </c>
      <c r="H518" s="2">
        <v>10490.5</v>
      </c>
      <c r="I518" t="s">
        <v>20</v>
      </c>
      <c r="J518" s="1">
        <v>43466</v>
      </c>
      <c r="K518">
        <v>1E-3</v>
      </c>
      <c r="L518">
        <v>2E-3</v>
      </c>
      <c r="N518" t="s">
        <v>21</v>
      </c>
    </row>
    <row r="519" spans="1:14" x14ac:dyDescent="0.3">
      <c r="A519" t="s">
        <v>16</v>
      </c>
      <c r="B519" t="s">
        <v>17</v>
      </c>
      <c r="C519" t="s">
        <v>18</v>
      </c>
      <c r="D519" t="str">
        <f>("246879")</f>
        <v>246879</v>
      </c>
      <c r="E519" t="str">
        <f>("622454663367")</f>
        <v>622454663367</v>
      </c>
      <c r="G519" t="s">
        <v>538</v>
      </c>
      <c r="H519" s="2">
        <v>10834.55</v>
      </c>
      <c r="I519" t="s">
        <v>20</v>
      </c>
      <c r="J519" s="1">
        <v>43466</v>
      </c>
      <c r="K519">
        <v>1E-3</v>
      </c>
      <c r="L519">
        <v>2E-3</v>
      </c>
      <c r="N519" t="s">
        <v>21</v>
      </c>
    </row>
    <row r="520" spans="1:14" x14ac:dyDescent="0.3">
      <c r="A520" t="s">
        <v>16</v>
      </c>
      <c r="B520" t="s">
        <v>17</v>
      </c>
      <c r="C520" t="s">
        <v>18</v>
      </c>
      <c r="D520" t="str">
        <f>("246882")</f>
        <v>246882</v>
      </c>
      <c r="E520" t="str">
        <f>("622454663398")</f>
        <v>622454663398</v>
      </c>
      <c r="G520" t="s">
        <v>539</v>
      </c>
      <c r="H520" s="2">
        <v>12602.48</v>
      </c>
      <c r="I520" t="s">
        <v>20</v>
      </c>
      <c r="J520" s="1">
        <v>43466</v>
      </c>
      <c r="K520">
        <v>1E-3</v>
      </c>
      <c r="L520">
        <v>2E-3</v>
      </c>
      <c r="N520" t="s">
        <v>21</v>
      </c>
    </row>
    <row r="521" spans="1:14" x14ac:dyDescent="0.3">
      <c r="A521" t="s">
        <v>16</v>
      </c>
      <c r="B521" t="s">
        <v>17</v>
      </c>
      <c r="C521" t="s">
        <v>18</v>
      </c>
      <c r="D521" t="str">
        <f>("246885")</f>
        <v>246885</v>
      </c>
      <c r="E521" t="str">
        <f>("622454663428")</f>
        <v>622454663428</v>
      </c>
      <c r="G521" t="s">
        <v>540</v>
      </c>
      <c r="H521" s="2">
        <v>13036.27</v>
      </c>
      <c r="I521" t="s">
        <v>20</v>
      </c>
      <c r="J521" s="1">
        <v>43466</v>
      </c>
      <c r="K521">
        <v>1E-3</v>
      </c>
      <c r="L521">
        <v>2E-3</v>
      </c>
      <c r="N521" t="s">
        <v>21</v>
      </c>
    </row>
    <row r="522" spans="1:14" x14ac:dyDescent="0.3">
      <c r="A522" t="s">
        <v>16</v>
      </c>
      <c r="B522" t="s">
        <v>17</v>
      </c>
      <c r="C522" t="s">
        <v>18</v>
      </c>
      <c r="D522" t="str">
        <f>("246889")</f>
        <v>246889</v>
      </c>
      <c r="E522" t="str">
        <f>("622454663466")</f>
        <v>622454663466</v>
      </c>
      <c r="G522" t="s">
        <v>541</v>
      </c>
      <c r="H522" s="2">
        <v>14164.01</v>
      </c>
      <c r="I522" t="s">
        <v>20</v>
      </c>
      <c r="J522" s="1">
        <v>43466</v>
      </c>
      <c r="K522">
        <v>1E-3</v>
      </c>
      <c r="L522">
        <v>2E-3</v>
      </c>
      <c r="N522" t="s">
        <v>21</v>
      </c>
    </row>
    <row r="523" spans="1:14" x14ac:dyDescent="0.3">
      <c r="A523" t="s">
        <v>16</v>
      </c>
      <c r="B523" t="s">
        <v>17</v>
      </c>
      <c r="C523" t="s">
        <v>18</v>
      </c>
      <c r="D523" t="str">
        <f>("246815")</f>
        <v>246815</v>
      </c>
      <c r="E523" t="str">
        <f>("622454662520")</f>
        <v>622454662520</v>
      </c>
      <c r="G523" t="s">
        <v>542</v>
      </c>
      <c r="H523" s="2">
        <v>15578.05</v>
      </c>
      <c r="I523" t="s">
        <v>20</v>
      </c>
      <c r="J523" s="1">
        <v>43466</v>
      </c>
      <c r="K523">
        <v>1E-3</v>
      </c>
      <c r="L523">
        <v>2E-3</v>
      </c>
      <c r="N523" t="s">
        <v>21</v>
      </c>
    </row>
    <row r="524" spans="1:14" x14ac:dyDescent="0.3">
      <c r="A524" t="s">
        <v>16</v>
      </c>
      <c r="B524" t="s">
        <v>17</v>
      </c>
      <c r="C524" t="s">
        <v>18</v>
      </c>
      <c r="D524" t="str">
        <f>("246893")</f>
        <v>246893</v>
      </c>
      <c r="E524" t="str">
        <f>("622454663503")</f>
        <v>622454663503</v>
      </c>
      <c r="G524" t="s">
        <v>543</v>
      </c>
      <c r="H524" s="2">
        <v>17240.98</v>
      </c>
      <c r="I524" t="s">
        <v>20</v>
      </c>
      <c r="J524" s="1">
        <v>43466</v>
      </c>
      <c r="K524">
        <v>1E-3</v>
      </c>
      <c r="L524">
        <v>2E-3</v>
      </c>
      <c r="N524" t="s">
        <v>21</v>
      </c>
    </row>
    <row r="525" spans="1:14" x14ac:dyDescent="0.3">
      <c r="A525" t="s">
        <v>16</v>
      </c>
      <c r="B525" t="s">
        <v>17</v>
      </c>
      <c r="C525" t="s">
        <v>18</v>
      </c>
      <c r="D525" t="str">
        <f>("246895")</f>
        <v>246895</v>
      </c>
      <c r="E525" t="str">
        <f>("622454663527")</f>
        <v>622454663527</v>
      </c>
      <c r="G525" t="s">
        <v>544</v>
      </c>
      <c r="H525" s="2">
        <v>17764.22</v>
      </c>
      <c r="I525" t="s">
        <v>20</v>
      </c>
      <c r="J525" s="1">
        <v>43466</v>
      </c>
      <c r="K525">
        <v>1E-3</v>
      </c>
      <c r="L525">
        <v>2E-3</v>
      </c>
      <c r="N525" t="s">
        <v>21</v>
      </c>
    </row>
    <row r="526" spans="1:14" x14ac:dyDescent="0.3">
      <c r="A526" t="s">
        <v>16</v>
      </c>
      <c r="B526" t="s">
        <v>17</v>
      </c>
      <c r="C526" t="s">
        <v>18</v>
      </c>
      <c r="D526" t="str">
        <f>("246898")</f>
        <v>246898</v>
      </c>
      <c r="E526" t="str">
        <f>("622454663558")</f>
        <v>622454663558</v>
      </c>
      <c r="G526" t="s">
        <v>545</v>
      </c>
      <c r="H526" s="2">
        <v>22402.51</v>
      </c>
      <c r="I526" t="s">
        <v>20</v>
      </c>
      <c r="J526" s="1">
        <v>43466</v>
      </c>
      <c r="K526">
        <v>1E-3</v>
      </c>
      <c r="L526">
        <v>2E-3</v>
      </c>
      <c r="N526" t="s">
        <v>21</v>
      </c>
    </row>
    <row r="527" spans="1:14" x14ac:dyDescent="0.3">
      <c r="A527" t="s">
        <v>16</v>
      </c>
      <c r="B527" t="s">
        <v>17</v>
      </c>
      <c r="C527" t="s">
        <v>18</v>
      </c>
      <c r="D527" t="str">
        <f>("246900")</f>
        <v>246900</v>
      </c>
      <c r="E527" t="str">
        <f>("622454663572")</f>
        <v>622454663572</v>
      </c>
      <c r="G527" t="s">
        <v>546</v>
      </c>
      <c r="H527" s="2">
        <v>25498.7</v>
      </c>
      <c r="I527" t="s">
        <v>20</v>
      </c>
      <c r="J527" s="1">
        <v>43466</v>
      </c>
      <c r="K527">
        <v>1E-3</v>
      </c>
      <c r="L527">
        <v>2E-3</v>
      </c>
      <c r="N527" t="s">
        <v>21</v>
      </c>
    </row>
    <row r="528" spans="1:14" x14ac:dyDescent="0.3">
      <c r="A528" t="s">
        <v>16</v>
      </c>
      <c r="B528" t="s">
        <v>17</v>
      </c>
      <c r="C528" t="s">
        <v>18</v>
      </c>
      <c r="D528" t="str">
        <f>("246700")</f>
        <v>246700</v>
      </c>
      <c r="E528" t="str">
        <f>("622454660458")</f>
        <v>622454660458</v>
      </c>
      <c r="G528" t="s">
        <v>547</v>
      </c>
      <c r="H528" s="2">
        <v>34163.129999999997</v>
      </c>
      <c r="I528" t="s">
        <v>20</v>
      </c>
      <c r="J528" s="1">
        <v>43466</v>
      </c>
      <c r="K528">
        <v>1E-3</v>
      </c>
      <c r="L528">
        <v>2E-3</v>
      </c>
      <c r="N528" t="s">
        <v>21</v>
      </c>
    </row>
    <row r="529" spans="1:14" x14ac:dyDescent="0.3">
      <c r="A529" t="s">
        <v>16</v>
      </c>
      <c r="B529" t="s">
        <v>17</v>
      </c>
      <c r="C529" t="s">
        <v>18</v>
      </c>
      <c r="D529" t="str">
        <f>("246723")</f>
        <v>246723</v>
      </c>
      <c r="E529" t="str">
        <f>("622454660687")</f>
        <v>622454660687</v>
      </c>
      <c r="G529" t="s">
        <v>548</v>
      </c>
      <c r="H529" s="2">
        <v>138.38999999999999</v>
      </c>
      <c r="I529" t="s">
        <v>20</v>
      </c>
      <c r="J529" s="1">
        <v>43466</v>
      </c>
      <c r="K529">
        <v>1E-3</v>
      </c>
      <c r="L529">
        <v>2E-3</v>
      </c>
      <c r="N529" t="s">
        <v>21</v>
      </c>
    </row>
    <row r="530" spans="1:14" x14ac:dyDescent="0.3">
      <c r="A530" t="s">
        <v>16</v>
      </c>
      <c r="B530" t="s">
        <v>17</v>
      </c>
      <c r="C530" t="s">
        <v>18</v>
      </c>
      <c r="D530" t="str">
        <f>("246726")</f>
        <v>246726</v>
      </c>
      <c r="E530" t="str">
        <f>("622454660717")</f>
        <v>622454660717</v>
      </c>
      <c r="G530" t="s">
        <v>549</v>
      </c>
      <c r="H530" s="2">
        <v>165.07</v>
      </c>
      <c r="I530" t="s">
        <v>20</v>
      </c>
      <c r="J530" s="1">
        <v>43466</v>
      </c>
      <c r="K530">
        <v>1E-3</v>
      </c>
      <c r="L530">
        <v>2E-3</v>
      </c>
      <c r="N530" t="s">
        <v>21</v>
      </c>
    </row>
    <row r="531" spans="1:14" x14ac:dyDescent="0.3">
      <c r="A531" t="s">
        <v>16</v>
      </c>
      <c r="B531" t="s">
        <v>17</v>
      </c>
      <c r="C531" t="s">
        <v>18</v>
      </c>
      <c r="D531" t="str">
        <f>("246679")</f>
        <v>246679</v>
      </c>
      <c r="E531" t="str">
        <f>("622454660243")</f>
        <v>622454660243</v>
      </c>
      <c r="G531" t="s">
        <v>550</v>
      </c>
      <c r="H531" s="2">
        <v>295.44</v>
      </c>
      <c r="I531" t="s">
        <v>20</v>
      </c>
      <c r="J531" s="1">
        <v>43466</v>
      </c>
      <c r="K531">
        <v>1E-3</v>
      </c>
      <c r="L531">
        <v>2E-3</v>
      </c>
      <c r="N531" t="s">
        <v>21</v>
      </c>
    </row>
    <row r="532" spans="1:14" x14ac:dyDescent="0.3">
      <c r="A532" t="s">
        <v>16</v>
      </c>
      <c r="B532" t="s">
        <v>17</v>
      </c>
      <c r="C532" t="s">
        <v>18</v>
      </c>
      <c r="D532" t="str">
        <f>("246729")</f>
        <v>246729</v>
      </c>
      <c r="E532" t="str">
        <f>("622454660748")</f>
        <v>622454660748</v>
      </c>
      <c r="G532" t="s">
        <v>551</v>
      </c>
      <c r="H532" s="2">
        <v>420.94</v>
      </c>
      <c r="I532" t="s">
        <v>20</v>
      </c>
      <c r="J532" s="1">
        <v>43466</v>
      </c>
      <c r="K532">
        <v>1E-3</v>
      </c>
      <c r="L532">
        <v>2E-3</v>
      </c>
      <c r="N532" t="s">
        <v>21</v>
      </c>
    </row>
    <row r="533" spans="1:14" x14ac:dyDescent="0.3">
      <c r="A533" t="s">
        <v>16</v>
      </c>
      <c r="B533" t="s">
        <v>17</v>
      </c>
      <c r="C533" t="s">
        <v>18</v>
      </c>
      <c r="D533" t="str">
        <f>("246732")</f>
        <v>246732</v>
      </c>
      <c r="E533" t="str">
        <f>("622454660779")</f>
        <v>622454660779</v>
      </c>
      <c r="G533" t="s">
        <v>552</v>
      </c>
      <c r="H533" s="2">
        <v>428.03</v>
      </c>
      <c r="I533" t="s">
        <v>20</v>
      </c>
      <c r="J533" s="1">
        <v>43466</v>
      </c>
      <c r="K533">
        <v>1E-3</v>
      </c>
      <c r="L533">
        <v>2E-3</v>
      </c>
      <c r="N533" t="s">
        <v>21</v>
      </c>
    </row>
    <row r="534" spans="1:14" x14ac:dyDescent="0.3">
      <c r="A534" t="s">
        <v>16</v>
      </c>
      <c r="B534" t="s">
        <v>17</v>
      </c>
      <c r="C534" t="s">
        <v>18</v>
      </c>
      <c r="D534" t="str">
        <f>("246735")</f>
        <v>246735</v>
      </c>
      <c r="E534" t="str">
        <f>("622454660809")</f>
        <v>622454660809</v>
      </c>
      <c r="G534" t="s">
        <v>553</v>
      </c>
      <c r="H534" s="2">
        <v>694.57</v>
      </c>
      <c r="I534" t="s">
        <v>20</v>
      </c>
      <c r="J534" s="1">
        <v>43466</v>
      </c>
      <c r="K534">
        <v>1E-3</v>
      </c>
      <c r="L534">
        <v>2E-3</v>
      </c>
      <c r="N534" t="s">
        <v>21</v>
      </c>
    </row>
    <row r="535" spans="1:14" x14ac:dyDescent="0.3">
      <c r="A535" t="s">
        <v>16</v>
      </c>
      <c r="B535" t="s">
        <v>17</v>
      </c>
      <c r="C535" t="s">
        <v>18</v>
      </c>
      <c r="D535" t="str">
        <f>("246682")</f>
        <v>246682</v>
      </c>
      <c r="E535" t="str">
        <f>("622454660274")</f>
        <v>622454660274</v>
      </c>
      <c r="G535" t="s">
        <v>554</v>
      </c>
      <c r="H535" s="2">
        <v>872.47</v>
      </c>
      <c r="I535" t="s">
        <v>20</v>
      </c>
      <c r="J535" s="1">
        <v>43466</v>
      </c>
      <c r="K535">
        <v>1E-3</v>
      </c>
      <c r="L535">
        <v>2E-3</v>
      </c>
      <c r="N535" t="s">
        <v>21</v>
      </c>
    </row>
    <row r="536" spans="1:14" x14ac:dyDescent="0.3">
      <c r="A536" t="s">
        <v>16</v>
      </c>
      <c r="B536" t="s">
        <v>17</v>
      </c>
      <c r="C536" t="s">
        <v>18</v>
      </c>
      <c r="D536" t="str">
        <f>("246738")</f>
        <v>246738</v>
      </c>
      <c r="E536" t="str">
        <f>("622454660830")</f>
        <v>622454660830</v>
      </c>
      <c r="G536" t="s">
        <v>555</v>
      </c>
      <c r="H536" s="2">
        <v>606.15</v>
      </c>
      <c r="I536" t="s">
        <v>20</v>
      </c>
      <c r="J536" s="1">
        <v>43466</v>
      </c>
      <c r="K536">
        <v>1E-3</v>
      </c>
      <c r="L536">
        <v>2E-3</v>
      </c>
      <c r="N536" t="s">
        <v>21</v>
      </c>
    </row>
    <row r="537" spans="1:14" x14ac:dyDescent="0.3">
      <c r="A537" t="s">
        <v>16</v>
      </c>
      <c r="B537" t="s">
        <v>17</v>
      </c>
      <c r="C537" t="s">
        <v>18</v>
      </c>
      <c r="D537" t="str">
        <f>("246741")</f>
        <v>246741</v>
      </c>
      <c r="E537" t="str">
        <f>("622454660861")</f>
        <v>622454660861</v>
      </c>
      <c r="G537" t="s">
        <v>556</v>
      </c>
      <c r="H537" s="2">
        <v>625.04</v>
      </c>
      <c r="I537" t="s">
        <v>20</v>
      </c>
      <c r="J537" s="1">
        <v>43466</v>
      </c>
      <c r="K537">
        <v>1E-3</v>
      </c>
      <c r="L537">
        <v>2E-3</v>
      </c>
      <c r="N537" t="s">
        <v>21</v>
      </c>
    </row>
    <row r="538" spans="1:14" x14ac:dyDescent="0.3">
      <c r="A538" t="s">
        <v>16</v>
      </c>
      <c r="B538" t="s">
        <v>17</v>
      </c>
      <c r="C538" t="s">
        <v>18</v>
      </c>
      <c r="D538" t="str">
        <f>("246744")</f>
        <v>246744</v>
      </c>
      <c r="E538" t="str">
        <f>("622454660892")</f>
        <v>622454660892</v>
      </c>
      <c r="G538" t="s">
        <v>557</v>
      </c>
      <c r="H538" s="2">
        <v>958.75</v>
      </c>
      <c r="I538" t="s">
        <v>20</v>
      </c>
      <c r="J538" s="1">
        <v>43466</v>
      </c>
      <c r="K538">
        <v>1E-3</v>
      </c>
      <c r="L538">
        <v>2E-3</v>
      </c>
      <c r="N538" t="s">
        <v>21</v>
      </c>
    </row>
    <row r="539" spans="1:14" x14ac:dyDescent="0.3">
      <c r="A539" t="s">
        <v>16</v>
      </c>
      <c r="B539" t="s">
        <v>17</v>
      </c>
      <c r="C539" t="s">
        <v>18</v>
      </c>
      <c r="D539" t="str">
        <f>("246747")</f>
        <v>246747</v>
      </c>
      <c r="E539" t="str">
        <f>("622454660922")</f>
        <v>622454660922</v>
      </c>
      <c r="G539" t="s">
        <v>558</v>
      </c>
      <c r="H539" s="2">
        <v>1171.8800000000001</v>
      </c>
      <c r="I539" t="s">
        <v>20</v>
      </c>
      <c r="J539" s="1">
        <v>43466</v>
      </c>
      <c r="K539">
        <v>1E-3</v>
      </c>
      <c r="L539">
        <v>2E-3</v>
      </c>
      <c r="N539" t="s">
        <v>21</v>
      </c>
    </row>
    <row r="540" spans="1:14" x14ac:dyDescent="0.3">
      <c r="A540" t="s">
        <v>16</v>
      </c>
      <c r="B540" t="s">
        <v>17</v>
      </c>
      <c r="C540" t="s">
        <v>18</v>
      </c>
      <c r="D540" t="str">
        <f>("246685")</f>
        <v>246685</v>
      </c>
      <c r="E540" t="str">
        <f>("622454660304")</f>
        <v>622454660304</v>
      </c>
      <c r="G540" t="s">
        <v>559</v>
      </c>
      <c r="H540" s="2">
        <v>1220.02</v>
      </c>
      <c r="I540" t="s">
        <v>20</v>
      </c>
      <c r="J540" s="1">
        <v>43466</v>
      </c>
      <c r="K540">
        <v>1E-3</v>
      </c>
      <c r="L540">
        <v>2E-3</v>
      </c>
      <c r="N540" t="s">
        <v>21</v>
      </c>
    </row>
    <row r="541" spans="1:14" x14ac:dyDescent="0.3">
      <c r="A541" t="s">
        <v>16</v>
      </c>
      <c r="B541" t="s">
        <v>17</v>
      </c>
      <c r="C541" t="s">
        <v>18</v>
      </c>
      <c r="D541" t="str">
        <f>("246750")</f>
        <v>246750</v>
      </c>
      <c r="E541" t="str">
        <f>("622454660953")</f>
        <v>622454660953</v>
      </c>
      <c r="G541" t="s">
        <v>560</v>
      </c>
      <c r="H541" s="2">
        <v>914.34</v>
      </c>
      <c r="I541" t="s">
        <v>20</v>
      </c>
      <c r="J541" s="1">
        <v>43466</v>
      </c>
      <c r="K541">
        <v>1E-3</v>
      </c>
      <c r="L541">
        <v>2E-3</v>
      </c>
      <c r="N541" t="s">
        <v>21</v>
      </c>
    </row>
    <row r="542" spans="1:14" x14ac:dyDescent="0.3">
      <c r="A542" t="s">
        <v>16</v>
      </c>
      <c r="B542" t="s">
        <v>17</v>
      </c>
      <c r="C542" t="s">
        <v>18</v>
      </c>
      <c r="D542" t="str">
        <f>("246753")</f>
        <v>246753</v>
      </c>
      <c r="E542" t="str">
        <f>("622454660984")</f>
        <v>622454660984</v>
      </c>
      <c r="G542" t="s">
        <v>561</v>
      </c>
      <c r="H542" s="2">
        <v>1095.01</v>
      </c>
      <c r="I542" t="s">
        <v>20</v>
      </c>
      <c r="J542" s="1">
        <v>43466</v>
      </c>
      <c r="K542">
        <v>1E-3</v>
      </c>
      <c r="L542">
        <v>2E-3</v>
      </c>
      <c r="N542" t="s">
        <v>21</v>
      </c>
    </row>
    <row r="543" spans="1:14" x14ac:dyDescent="0.3">
      <c r="A543" t="s">
        <v>16</v>
      </c>
      <c r="B543" t="s">
        <v>17</v>
      </c>
      <c r="C543" t="s">
        <v>18</v>
      </c>
      <c r="D543" t="str">
        <f>("246756")</f>
        <v>246756</v>
      </c>
      <c r="E543" t="str">
        <f>("622454661929")</f>
        <v>622454661929</v>
      </c>
      <c r="G543" t="s">
        <v>562</v>
      </c>
      <c r="H543" s="2">
        <v>1253.96</v>
      </c>
      <c r="I543" t="s">
        <v>20</v>
      </c>
      <c r="J543" s="1">
        <v>43466</v>
      </c>
      <c r="K543">
        <v>1E-3</v>
      </c>
      <c r="L543">
        <v>2E-3</v>
      </c>
      <c r="N543" t="s">
        <v>21</v>
      </c>
    </row>
    <row r="544" spans="1:14" x14ac:dyDescent="0.3">
      <c r="A544" t="s">
        <v>16</v>
      </c>
      <c r="B544" t="s">
        <v>17</v>
      </c>
      <c r="C544" t="s">
        <v>18</v>
      </c>
      <c r="D544" t="str">
        <f>("246759")</f>
        <v>246759</v>
      </c>
      <c r="E544" t="str">
        <f>("622454661950")</f>
        <v>622454661950</v>
      </c>
      <c r="G544" t="s">
        <v>563</v>
      </c>
      <c r="H544" s="2">
        <v>1506.93</v>
      </c>
      <c r="I544" t="s">
        <v>20</v>
      </c>
      <c r="J544" s="1">
        <v>43466</v>
      </c>
      <c r="K544">
        <v>1E-3</v>
      </c>
      <c r="L544">
        <v>2E-3</v>
      </c>
      <c r="N544" t="s">
        <v>21</v>
      </c>
    </row>
    <row r="545" spans="1:14" x14ac:dyDescent="0.3">
      <c r="A545" t="s">
        <v>16</v>
      </c>
      <c r="B545" t="s">
        <v>17</v>
      </c>
      <c r="C545" t="s">
        <v>18</v>
      </c>
      <c r="D545" t="str">
        <f>("246762")</f>
        <v>246762</v>
      </c>
      <c r="E545" t="str">
        <f>("622454661981")</f>
        <v>622454661981</v>
      </c>
      <c r="G545" t="s">
        <v>564</v>
      </c>
      <c r="H545" s="2">
        <v>1678.73</v>
      </c>
      <c r="I545" t="s">
        <v>20</v>
      </c>
      <c r="J545" s="1">
        <v>43466</v>
      </c>
      <c r="K545">
        <v>1E-3</v>
      </c>
      <c r="L545">
        <v>2E-3</v>
      </c>
      <c r="N545" t="s">
        <v>21</v>
      </c>
    </row>
    <row r="546" spans="1:14" x14ac:dyDescent="0.3">
      <c r="A546" t="s">
        <v>16</v>
      </c>
      <c r="B546" t="s">
        <v>17</v>
      </c>
      <c r="C546" t="s">
        <v>18</v>
      </c>
      <c r="D546" t="str">
        <f>("246763")</f>
        <v>246763</v>
      </c>
      <c r="E546" t="str">
        <f>("622454661998")</f>
        <v>622454661998</v>
      </c>
      <c r="G546" t="s">
        <v>565</v>
      </c>
      <c r="H546" s="2">
        <v>1896.32</v>
      </c>
      <c r="I546" t="s">
        <v>20</v>
      </c>
      <c r="J546" s="1">
        <v>43466</v>
      </c>
      <c r="K546">
        <v>1E-3</v>
      </c>
      <c r="L546">
        <v>2E-3</v>
      </c>
      <c r="N546" t="s">
        <v>21</v>
      </c>
    </row>
    <row r="547" spans="1:14" x14ac:dyDescent="0.3">
      <c r="A547" t="s">
        <v>16</v>
      </c>
      <c r="B547" t="s">
        <v>17</v>
      </c>
      <c r="C547" t="s">
        <v>18</v>
      </c>
      <c r="D547" t="str">
        <f>("246704")</f>
        <v>246704</v>
      </c>
      <c r="E547" t="str">
        <f>("622454660496")</f>
        <v>622454660496</v>
      </c>
      <c r="G547" t="s">
        <v>566</v>
      </c>
      <c r="H547" s="2">
        <v>2100.21</v>
      </c>
      <c r="I547" t="s">
        <v>20</v>
      </c>
      <c r="J547" s="1">
        <v>43466</v>
      </c>
      <c r="K547">
        <v>1E-3</v>
      </c>
      <c r="L547">
        <v>2E-3</v>
      </c>
      <c r="N547" t="s">
        <v>21</v>
      </c>
    </row>
    <row r="548" spans="1:14" x14ac:dyDescent="0.3">
      <c r="A548" t="s">
        <v>16</v>
      </c>
      <c r="B548" t="s">
        <v>17</v>
      </c>
      <c r="C548" t="s">
        <v>18</v>
      </c>
      <c r="D548" t="str">
        <f>("246707")</f>
        <v>246707</v>
      </c>
      <c r="E548" t="str">
        <f>("622454660526")</f>
        <v>622454660526</v>
      </c>
      <c r="G548" t="s">
        <v>567</v>
      </c>
      <c r="H548" s="2">
        <v>2127.52</v>
      </c>
      <c r="I548" t="s">
        <v>20</v>
      </c>
      <c r="J548" s="1">
        <v>43466</v>
      </c>
      <c r="K548">
        <v>1E-3</v>
      </c>
      <c r="L548">
        <v>2E-3</v>
      </c>
      <c r="N548" t="s">
        <v>21</v>
      </c>
    </row>
    <row r="549" spans="1:14" x14ac:dyDescent="0.3">
      <c r="A549" t="s">
        <v>16</v>
      </c>
      <c r="B549" t="s">
        <v>17</v>
      </c>
      <c r="C549" t="s">
        <v>18</v>
      </c>
      <c r="D549" t="str">
        <f>("246710")</f>
        <v>246710</v>
      </c>
      <c r="E549" t="str">
        <f>("622454660557")</f>
        <v>622454660557</v>
      </c>
      <c r="G549" t="s">
        <v>568</v>
      </c>
      <c r="H549" s="2">
        <v>2261.9299999999998</v>
      </c>
      <c r="I549" t="s">
        <v>20</v>
      </c>
      <c r="J549" s="1">
        <v>43466</v>
      </c>
      <c r="K549">
        <v>1E-3</v>
      </c>
      <c r="L549">
        <v>2E-3</v>
      </c>
      <c r="N549" t="s">
        <v>21</v>
      </c>
    </row>
    <row r="550" spans="1:14" x14ac:dyDescent="0.3">
      <c r="A550" t="s">
        <v>16</v>
      </c>
      <c r="B550" t="s">
        <v>17</v>
      </c>
      <c r="C550" t="s">
        <v>18</v>
      </c>
      <c r="D550" t="str">
        <f>("246713")</f>
        <v>246713</v>
      </c>
      <c r="E550" t="str">
        <f>("622454660588")</f>
        <v>622454660588</v>
      </c>
      <c r="G550" t="s">
        <v>569</v>
      </c>
      <c r="H550" s="2">
        <v>2541.3200000000002</v>
      </c>
      <c r="I550" t="s">
        <v>20</v>
      </c>
      <c r="J550" s="1">
        <v>43466</v>
      </c>
      <c r="K550">
        <v>1E-3</v>
      </c>
      <c r="L550">
        <v>2E-3</v>
      </c>
      <c r="N550" t="s">
        <v>21</v>
      </c>
    </row>
    <row r="551" spans="1:14" x14ac:dyDescent="0.3">
      <c r="A551" t="s">
        <v>16</v>
      </c>
      <c r="B551" t="s">
        <v>17</v>
      </c>
      <c r="C551" t="s">
        <v>18</v>
      </c>
      <c r="D551" t="str">
        <f>("246716")</f>
        <v>246716</v>
      </c>
      <c r="E551" t="str">
        <f>("622454660618")</f>
        <v>622454660618</v>
      </c>
      <c r="G551" t="s">
        <v>570</v>
      </c>
      <c r="H551" s="2">
        <v>2730.72</v>
      </c>
      <c r="I551" t="s">
        <v>20</v>
      </c>
      <c r="J551" s="1">
        <v>43466</v>
      </c>
      <c r="K551">
        <v>1E-3</v>
      </c>
      <c r="L551">
        <v>2E-3</v>
      </c>
      <c r="N551" t="s">
        <v>21</v>
      </c>
    </row>
    <row r="552" spans="1:14" x14ac:dyDescent="0.3">
      <c r="A552" t="s">
        <v>16</v>
      </c>
      <c r="B552" t="s">
        <v>17</v>
      </c>
      <c r="C552" t="s">
        <v>18</v>
      </c>
      <c r="D552" t="str">
        <f>("246717")</f>
        <v>246717</v>
      </c>
      <c r="E552" t="str">
        <f>("622454660625")</f>
        <v>622454660625</v>
      </c>
      <c r="G552" t="s">
        <v>571</v>
      </c>
      <c r="H552" s="2">
        <v>3084.74</v>
      </c>
      <c r="I552" t="s">
        <v>20</v>
      </c>
      <c r="J552" s="1">
        <v>43466</v>
      </c>
      <c r="K552">
        <v>1E-3</v>
      </c>
      <c r="L552">
        <v>2E-3</v>
      </c>
      <c r="N552" t="s">
        <v>21</v>
      </c>
    </row>
    <row r="553" spans="1:14" x14ac:dyDescent="0.3">
      <c r="A553" t="s">
        <v>16</v>
      </c>
      <c r="B553" t="s">
        <v>17</v>
      </c>
      <c r="C553" t="s">
        <v>18</v>
      </c>
      <c r="D553" t="str">
        <f>("935795")</f>
        <v>935795</v>
      </c>
      <c r="E553" t="str">
        <f>("622454647794")</f>
        <v>622454647794</v>
      </c>
      <c r="G553" t="s">
        <v>572</v>
      </c>
      <c r="H553" s="2">
        <v>3439.37</v>
      </c>
      <c r="I553" t="s">
        <v>20</v>
      </c>
      <c r="J553" s="1">
        <v>43466</v>
      </c>
      <c r="K553">
        <v>58.085999999999999</v>
      </c>
      <c r="L553">
        <v>128.05799999999999</v>
      </c>
      <c r="N553" t="s">
        <v>21</v>
      </c>
    </row>
    <row r="554" spans="1:14" x14ac:dyDescent="0.3">
      <c r="A554" t="s">
        <v>16</v>
      </c>
      <c r="B554" t="s">
        <v>17</v>
      </c>
      <c r="C554" t="s">
        <v>18</v>
      </c>
      <c r="D554" t="str">
        <f>("246690")</f>
        <v>246690</v>
      </c>
      <c r="E554" t="str">
        <f>("622454660359")</f>
        <v>622454660359</v>
      </c>
      <c r="G554" t="s">
        <v>573</v>
      </c>
      <c r="H554" s="2">
        <v>3795.98</v>
      </c>
      <c r="I554" t="s">
        <v>20</v>
      </c>
      <c r="J554" s="1">
        <v>43466</v>
      </c>
      <c r="K554">
        <v>1E-3</v>
      </c>
      <c r="L554">
        <v>2E-3</v>
      </c>
      <c r="N554" t="s">
        <v>21</v>
      </c>
    </row>
    <row r="555" spans="1:14" x14ac:dyDescent="0.3">
      <c r="A555" t="s">
        <v>16</v>
      </c>
      <c r="B555" t="s">
        <v>17</v>
      </c>
      <c r="C555" t="s">
        <v>18</v>
      </c>
      <c r="D555" t="str">
        <f>("246766")</f>
        <v>246766</v>
      </c>
      <c r="E555" t="str">
        <f>("622454662032")</f>
        <v>622454662032</v>
      </c>
      <c r="G555" t="s">
        <v>574</v>
      </c>
      <c r="H555" s="2">
        <v>3389.29</v>
      </c>
      <c r="I555" t="s">
        <v>20</v>
      </c>
      <c r="J555" s="1">
        <v>43466</v>
      </c>
      <c r="K555">
        <v>1E-3</v>
      </c>
      <c r="L555">
        <v>2E-3</v>
      </c>
      <c r="N555" t="s">
        <v>21</v>
      </c>
    </row>
    <row r="556" spans="1:14" x14ac:dyDescent="0.3">
      <c r="A556" t="s">
        <v>16</v>
      </c>
      <c r="B556" t="s">
        <v>17</v>
      </c>
      <c r="C556" t="s">
        <v>18</v>
      </c>
      <c r="D556" t="str">
        <f>("246769")</f>
        <v>246769</v>
      </c>
      <c r="E556" t="str">
        <f>("622454662063")</f>
        <v>622454662063</v>
      </c>
      <c r="G556" t="s">
        <v>575</v>
      </c>
      <c r="H556" s="2">
        <v>3647.82</v>
      </c>
      <c r="I556" t="s">
        <v>20</v>
      </c>
      <c r="J556" s="1">
        <v>43466</v>
      </c>
      <c r="K556">
        <v>1E-3</v>
      </c>
      <c r="L556">
        <v>2E-3</v>
      </c>
      <c r="N556" t="s">
        <v>21</v>
      </c>
    </row>
    <row r="557" spans="1:14" x14ac:dyDescent="0.3">
      <c r="A557" t="s">
        <v>16</v>
      </c>
      <c r="B557" t="s">
        <v>17</v>
      </c>
      <c r="C557" t="s">
        <v>18</v>
      </c>
      <c r="D557" t="str">
        <f>("246772")</f>
        <v>246772</v>
      </c>
      <c r="E557" t="str">
        <f>("622454662094")</f>
        <v>622454662094</v>
      </c>
      <c r="G557" t="s">
        <v>576</v>
      </c>
      <c r="H557" s="2">
        <v>4206.83</v>
      </c>
      <c r="I557" t="s">
        <v>20</v>
      </c>
      <c r="J557" s="1">
        <v>43466</v>
      </c>
      <c r="K557">
        <v>1E-3</v>
      </c>
      <c r="L557">
        <v>2E-3</v>
      </c>
      <c r="N557" t="s">
        <v>21</v>
      </c>
    </row>
    <row r="558" spans="1:14" x14ac:dyDescent="0.3">
      <c r="A558" t="s">
        <v>16</v>
      </c>
      <c r="B558" t="s">
        <v>17</v>
      </c>
      <c r="C558" t="s">
        <v>18</v>
      </c>
      <c r="D558" t="str">
        <f>("246775")</f>
        <v>246775</v>
      </c>
      <c r="E558" t="str">
        <f>("622454662124")</f>
        <v>622454662124</v>
      </c>
      <c r="G558" t="s">
        <v>577</v>
      </c>
      <c r="H558" s="2">
        <v>4742.84</v>
      </c>
      <c r="I558" t="s">
        <v>20</v>
      </c>
      <c r="J558" s="1">
        <v>43466</v>
      </c>
      <c r="K558">
        <v>1E-3</v>
      </c>
      <c r="L558">
        <v>2E-3</v>
      </c>
      <c r="N558" t="s">
        <v>21</v>
      </c>
    </row>
    <row r="559" spans="1:14" x14ac:dyDescent="0.3">
      <c r="A559" t="s">
        <v>16</v>
      </c>
      <c r="B559" t="s">
        <v>17</v>
      </c>
      <c r="C559" t="s">
        <v>18</v>
      </c>
      <c r="D559" t="str">
        <f>("246778")</f>
        <v>246778</v>
      </c>
      <c r="E559" t="str">
        <f>("622454662155")</f>
        <v>622454662155</v>
      </c>
      <c r="G559" t="s">
        <v>578</v>
      </c>
      <c r="H559" s="2">
        <v>5127.25</v>
      </c>
      <c r="I559" t="s">
        <v>20</v>
      </c>
      <c r="J559" s="1">
        <v>43466</v>
      </c>
      <c r="K559">
        <v>1E-3</v>
      </c>
      <c r="L559">
        <v>2E-3</v>
      </c>
      <c r="N559" t="s">
        <v>21</v>
      </c>
    </row>
    <row r="560" spans="1:14" x14ac:dyDescent="0.3">
      <c r="A560" t="s">
        <v>16</v>
      </c>
      <c r="B560" t="s">
        <v>17</v>
      </c>
      <c r="C560" t="s">
        <v>18</v>
      </c>
      <c r="D560" t="str">
        <f>("246779")</f>
        <v>246779</v>
      </c>
      <c r="E560" t="str">
        <f>("622454662162")</f>
        <v>622454662162</v>
      </c>
      <c r="G560" t="s">
        <v>579</v>
      </c>
      <c r="H560" s="2">
        <v>5939.38</v>
      </c>
      <c r="I560" t="s">
        <v>20</v>
      </c>
      <c r="J560" s="1">
        <v>43466</v>
      </c>
      <c r="K560">
        <v>1E-3</v>
      </c>
      <c r="L560">
        <v>2E-3</v>
      </c>
      <c r="N560" t="s">
        <v>21</v>
      </c>
    </row>
    <row r="561" spans="1:14" x14ac:dyDescent="0.3">
      <c r="A561" t="s">
        <v>16</v>
      </c>
      <c r="B561" t="s">
        <v>17</v>
      </c>
      <c r="C561" t="s">
        <v>18</v>
      </c>
      <c r="D561" t="str">
        <f>("246782")</f>
        <v>246782</v>
      </c>
      <c r="E561" t="str">
        <f>("622454662193")</f>
        <v>622454662193</v>
      </c>
      <c r="G561" t="s">
        <v>580</v>
      </c>
      <c r="H561" s="2">
        <v>6335.97</v>
      </c>
      <c r="I561" t="s">
        <v>20</v>
      </c>
      <c r="J561" s="1">
        <v>43466</v>
      </c>
      <c r="K561">
        <v>1E-3</v>
      </c>
      <c r="L561">
        <v>2E-3</v>
      </c>
      <c r="N561" t="s">
        <v>21</v>
      </c>
    </row>
    <row r="562" spans="1:14" x14ac:dyDescent="0.3">
      <c r="A562" t="s">
        <v>16</v>
      </c>
      <c r="B562" t="s">
        <v>17</v>
      </c>
      <c r="C562" t="s">
        <v>18</v>
      </c>
      <c r="D562" t="str">
        <f>("246785")</f>
        <v>246785</v>
      </c>
      <c r="E562" t="str">
        <f>("622454662223")</f>
        <v>622454662223</v>
      </c>
      <c r="G562" t="s">
        <v>581</v>
      </c>
      <c r="H562" s="2">
        <v>7000.56</v>
      </c>
      <c r="I562" t="s">
        <v>20</v>
      </c>
      <c r="J562" s="1">
        <v>43466</v>
      </c>
      <c r="K562">
        <v>1E-3</v>
      </c>
      <c r="L562">
        <v>2E-3</v>
      </c>
      <c r="N562" t="s">
        <v>21</v>
      </c>
    </row>
    <row r="563" spans="1:14" x14ac:dyDescent="0.3">
      <c r="A563" t="s">
        <v>16</v>
      </c>
      <c r="B563" t="s">
        <v>17</v>
      </c>
      <c r="C563" t="s">
        <v>18</v>
      </c>
      <c r="D563" t="str">
        <f>("246786")</f>
        <v>246786</v>
      </c>
      <c r="E563" t="str">
        <f>("622454662230")</f>
        <v>622454662230</v>
      </c>
      <c r="G563" t="s">
        <v>582</v>
      </c>
      <c r="H563" s="2">
        <v>9159.4699999999993</v>
      </c>
      <c r="I563" t="s">
        <v>20</v>
      </c>
      <c r="J563" s="1">
        <v>43466</v>
      </c>
      <c r="K563">
        <v>1E-3</v>
      </c>
      <c r="L563">
        <v>2E-3</v>
      </c>
      <c r="N563" t="s">
        <v>21</v>
      </c>
    </row>
    <row r="564" spans="1:14" x14ac:dyDescent="0.3">
      <c r="A564" t="s">
        <v>16</v>
      </c>
      <c r="B564" t="s">
        <v>17</v>
      </c>
      <c r="C564" t="s">
        <v>18</v>
      </c>
      <c r="D564" t="str">
        <f>("246789")</f>
        <v>246789</v>
      </c>
      <c r="E564" t="str">
        <f>("622454662261")</f>
        <v>622454662261</v>
      </c>
      <c r="G564" t="s">
        <v>583</v>
      </c>
      <c r="H564" s="2">
        <v>5102.6499999999996</v>
      </c>
      <c r="I564" t="s">
        <v>20</v>
      </c>
      <c r="J564" s="1">
        <v>43466</v>
      </c>
      <c r="K564">
        <v>1E-3</v>
      </c>
      <c r="L564">
        <v>2E-3</v>
      </c>
      <c r="N564" t="s">
        <v>21</v>
      </c>
    </row>
    <row r="565" spans="1:14" x14ac:dyDescent="0.3">
      <c r="A565" t="s">
        <v>16</v>
      </c>
      <c r="B565" t="s">
        <v>17</v>
      </c>
      <c r="C565" t="s">
        <v>18</v>
      </c>
      <c r="D565" t="str">
        <f>("246792")</f>
        <v>246792</v>
      </c>
      <c r="E565" t="str">
        <f>("622454662292")</f>
        <v>622454662292</v>
      </c>
      <c r="G565" t="s">
        <v>584</v>
      </c>
      <c r="H565" s="2">
        <v>5840.5</v>
      </c>
      <c r="I565" t="s">
        <v>20</v>
      </c>
      <c r="J565" s="1">
        <v>43466</v>
      </c>
      <c r="K565">
        <v>1E-3</v>
      </c>
      <c r="L565">
        <v>2E-3</v>
      </c>
      <c r="N565" t="s">
        <v>21</v>
      </c>
    </row>
    <row r="566" spans="1:14" x14ac:dyDescent="0.3">
      <c r="A566" t="s">
        <v>16</v>
      </c>
      <c r="B566" t="s">
        <v>17</v>
      </c>
      <c r="C566" t="s">
        <v>18</v>
      </c>
      <c r="D566" t="str">
        <f>("246795")</f>
        <v>246795</v>
      </c>
      <c r="E566" t="str">
        <f>("622454662322")</f>
        <v>622454662322</v>
      </c>
      <c r="G566" t="s">
        <v>585</v>
      </c>
      <c r="H566" s="2">
        <v>6467.51</v>
      </c>
      <c r="I566" t="s">
        <v>20</v>
      </c>
      <c r="J566" s="1">
        <v>43466</v>
      </c>
      <c r="K566">
        <v>1E-3</v>
      </c>
      <c r="L566">
        <v>2E-3</v>
      </c>
      <c r="N566" t="s">
        <v>21</v>
      </c>
    </row>
    <row r="567" spans="1:14" x14ac:dyDescent="0.3">
      <c r="A567" t="s">
        <v>16</v>
      </c>
      <c r="B567" t="s">
        <v>17</v>
      </c>
      <c r="C567" t="s">
        <v>18</v>
      </c>
      <c r="D567" t="str">
        <f>("246798")</f>
        <v>246798</v>
      </c>
      <c r="E567" t="str">
        <f>("622454662353")</f>
        <v>622454662353</v>
      </c>
      <c r="G567" t="s">
        <v>586</v>
      </c>
      <c r="H567" s="2">
        <v>6537.46</v>
      </c>
      <c r="I567" t="s">
        <v>20</v>
      </c>
      <c r="J567" s="1">
        <v>43466</v>
      </c>
      <c r="K567">
        <v>1E-3</v>
      </c>
      <c r="L567">
        <v>2E-3</v>
      </c>
      <c r="N567" t="s">
        <v>21</v>
      </c>
    </row>
    <row r="568" spans="1:14" x14ac:dyDescent="0.3">
      <c r="A568" t="s">
        <v>16</v>
      </c>
      <c r="B568" t="s">
        <v>17</v>
      </c>
      <c r="C568" t="s">
        <v>18</v>
      </c>
      <c r="D568" t="str">
        <f>("246801")</f>
        <v>246801</v>
      </c>
      <c r="E568" t="str">
        <f>("622454662384")</f>
        <v>622454662384</v>
      </c>
      <c r="G568" t="s">
        <v>587</v>
      </c>
      <c r="H568" s="2">
        <v>6675.17</v>
      </c>
      <c r="I568" t="s">
        <v>20</v>
      </c>
      <c r="J568" s="1">
        <v>43466</v>
      </c>
      <c r="K568">
        <v>1E-3</v>
      </c>
      <c r="L568">
        <v>2E-3</v>
      </c>
      <c r="N568" t="s">
        <v>21</v>
      </c>
    </row>
    <row r="569" spans="1:14" x14ac:dyDescent="0.3">
      <c r="A569" t="s">
        <v>16</v>
      </c>
      <c r="B569" t="s">
        <v>17</v>
      </c>
      <c r="C569" t="s">
        <v>18</v>
      </c>
      <c r="D569" t="str">
        <f>("246802")</f>
        <v>246802</v>
      </c>
      <c r="E569" t="str">
        <f>("622454662391")</f>
        <v>622454662391</v>
      </c>
      <c r="G569" t="s">
        <v>588</v>
      </c>
      <c r="H569" s="2">
        <v>7597.48</v>
      </c>
      <c r="I569" t="s">
        <v>20</v>
      </c>
      <c r="J569" s="1">
        <v>43466</v>
      </c>
      <c r="K569">
        <v>1E-3</v>
      </c>
      <c r="L569">
        <v>2E-3</v>
      </c>
      <c r="N569" t="s">
        <v>21</v>
      </c>
    </row>
    <row r="570" spans="1:14" x14ac:dyDescent="0.3">
      <c r="A570" t="s">
        <v>16</v>
      </c>
      <c r="B570" t="s">
        <v>17</v>
      </c>
      <c r="C570" t="s">
        <v>18</v>
      </c>
      <c r="D570" t="str">
        <f>("935896")</f>
        <v>935896</v>
      </c>
      <c r="E570" t="str">
        <f>("622454650169")</f>
        <v>622454650169</v>
      </c>
      <c r="G570" t="s">
        <v>589</v>
      </c>
      <c r="H570" s="2">
        <v>8520.6</v>
      </c>
      <c r="I570" t="s">
        <v>20</v>
      </c>
      <c r="J570" s="1">
        <v>43466</v>
      </c>
      <c r="K570">
        <v>97.16</v>
      </c>
      <c r="L570">
        <v>214.20099999999999</v>
      </c>
      <c r="N570" t="s">
        <v>21</v>
      </c>
    </row>
    <row r="571" spans="1:14" x14ac:dyDescent="0.3">
      <c r="A571" t="s">
        <v>16</v>
      </c>
      <c r="B571" t="s">
        <v>17</v>
      </c>
      <c r="C571" t="s">
        <v>18</v>
      </c>
      <c r="D571" t="str">
        <f>("246808")</f>
        <v>246808</v>
      </c>
      <c r="E571" t="str">
        <f>("622454662452")</f>
        <v>622454662452</v>
      </c>
      <c r="G571" t="s">
        <v>590</v>
      </c>
      <c r="H571" s="2">
        <v>9444.68</v>
      </c>
      <c r="I571" t="s">
        <v>20</v>
      </c>
      <c r="J571" s="1">
        <v>43466</v>
      </c>
      <c r="K571">
        <v>1E-3</v>
      </c>
      <c r="L571">
        <v>2E-3</v>
      </c>
      <c r="N571" t="s">
        <v>21</v>
      </c>
    </row>
    <row r="572" spans="1:14" x14ac:dyDescent="0.3">
      <c r="A572" t="s">
        <v>16</v>
      </c>
      <c r="B572" t="s">
        <v>17</v>
      </c>
      <c r="C572" t="s">
        <v>18</v>
      </c>
      <c r="D572" t="str">
        <f>("246809")</f>
        <v>246809</v>
      </c>
      <c r="E572" t="str">
        <f>("622454662469")</f>
        <v>622454662469</v>
      </c>
      <c r="G572" t="s">
        <v>591</v>
      </c>
      <c r="H572" s="2">
        <v>10415.57</v>
      </c>
      <c r="I572" t="s">
        <v>20</v>
      </c>
      <c r="J572" s="1">
        <v>43466</v>
      </c>
      <c r="K572">
        <v>1E-3</v>
      </c>
      <c r="L572">
        <v>2E-3</v>
      </c>
      <c r="N572" t="s">
        <v>21</v>
      </c>
    </row>
    <row r="573" spans="1:14" x14ac:dyDescent="0.3">
      <c r="A573" t="s">
        <v>16</v>
      </c>
      <c r="B573" t="s">
        <v>17</v>
      </c>
      <c r="C573" t="s">
        <v>18</v>
      </c>
      <c r="D573" t="str">
        <f>("246695")</f>
        <v>246695</v>
      </c>
      <c r="E573" t="str">
        <f>("622454660403")</f>
        <v>622454660403</v>
      </c>
      <c r="G573" t="s">
        <v>592</v>
      </c>
      <c r="H573" s="2">
        <v>11387.96</v>
      </c>
      <c r="I573" t="s">
        <v>20</v>
      </c>
      <c r="J573" s="1">
        <v>43466</v>
      </c>
      <c r="K573">
        <v>1E-3</v>
      </c>
      <c r="L573">
        <v>2E-3</v>
      </c>
      <c r="N573" t="s">
        <v>21</v>
      </c>
    </row>
    <row r="574" spans="1:14" x14ac:dyDescent="0.3">
      <c r="A574" t="s">
        <v>16</v>
      </c>
      <c r="B574" t="s">
        <v>17</v>
      </c>
      <c r="C574" t="s">
        <v>18</v>
      </c>
      <c r="D574" t="str">
        <f>("246820")</f>
        <v>246820</v>
      </c>
      <c r="E574" t="str">
        <f>("622454662575")</f>
        <v>622454662575</v>
      </c>
      <c r="G574" t="s">
        <v>593</v>
      </c>
      <c r="H574" s="2">
        <v>6579.81</v>
      </c>
      <c r="I574" t="s">
        <v>20</v>
      </c>
      <c r="J574" s="1">
        <v>43466</v>
      </c>
      <c r="K574">
        <v>1E-3</v>
      </c>
      <c r="L574">
        <v>2E-3</v>
      </c>
      <c r="N574" t="s">
        <v>21</v>
      </c>
    </row>
    <row r="575" spans="1:14" x14ac:dyDescent="0.3">
      <c r="A575" t="s">
        <v>16</v>
      </c>
      <c r="B575" t="s">
        <v>17</v>
      </c>
      <c r="C575" t="s">
        <v>18</v>
      </c>
      <c r="D575" t="str">
        <f>("246823")</f>
        <v>246823</v>
      </c>
      <c r="E575" t="str">
        <f>("622454662728")</f>
        <v>622454662728</v>
      </c>
      <c r="G575" t="s">
        <v>594</v>
      </c>
      <c r="H575" s="2">
        <v>6883.56</v>
      </c>
      <c r="I575" t="s">
        <v>20</v>
      </c>
      <c r="J575" s="1">
        <v>43466</v>
      </c>
      <c r="K575">
        <v>1E-3</v>
      </c>
      <c r="L575">
        <v>2E-3</v>
      </c>
      <c r="N575" t="s">
        <v>21</v>
      </c>
    </row>
    <row r="576" spans="1:14" x14ac:dyDescent="0.3">
      <c r="A576" t="s">
        <v>16</v>
      </c>
      <c r="B576" t="s">
        <v>17</v>
      </c>
      <c r="C576" t="s">
        <v>18</v>
      </c>
      <c r="D576" t="str">
        <f>("246826")</f>
        <v>246826</v>
      </c>
      <c r="E576" t="str">
        <f>("622454662827")</f>
        <v>622454662827</v>
      </c>
      <c r="G576" t="s">
        <v>595</v>
      </c>
      <c r="H576" s="2">
        <v>8315.93</v>
      </c>
      <c r="I576" t="s">
        <v>20</v>
      </c>
      <c r="J576" s="1">
        <v>43466</v>
      </c>
      <c r="K576">
        <v>1E-3</v>
      </c>
      <c r="L576">
        <v>2E-3</v>
      </c>
      <c r="N576" t="s">
        <v>21</v>
      </c>
    </row>
    <row r="577" spans="1:14" x14ac:dyDescent="0.3">
      <c r="A577" t="s">
        <v>16</v>
      </c>
      <c r="B577" t="s">
        <v>17</v>
      </c>
      <c r="C577" t="s">
        <v>18</v>
      </c>
      <c r="D577" t="str">
        <f>("246829")</f>
        <v>246829</v>
      </c>
      <c r="E577" t="str">
        <f>("622454662858")</f>
        <v>622454662858</v>
      </c>
      <c r="G577" t="s">
        <v>596</v>
      </c>
      <c r="H577" s="2">
        <v>8436.07</v>
      </c>
      <c r="I577" t="s">
        <v>20</v>
      </c>
      <c r="J577" s="1">
        <v>43466</v>
      </c>
      <c r="K577">
        <v>1E-3</v>
      </c>
      <c r="L577">
        <v>2E-3</v>
      </c>
      <c r="N577" t="s">
        <v>21</v>
      </c>
    </row>
    <row r="578" spans="1:14" x14ac:dyDescent="0.3">
      <c r="A578" t="s">
        <v>16</v>
      </c>
      <c r="B578" t="s">
        <v>17</v>
      </c>
      <c r="C578" t="s">
        <v>18</v>
      </c>
      <c r="D578" t="str">
        <f>("246832")</f>
        <v>246832</v>
      </c>
      <c r="E578" t="str">
        <f>("622454662896")</f>
        <v>622454662896</v>
      </c>
      <c r="G578" t="s">
        <v>597</v>
      </c>
      <c r="H578" s="2">
        <v>8888.64</v>
      </c>
      <c r="I578" t="s">
        <v>20</v>
      </c>
      <c r="J578" s="1">
        <v>43466</v>
      </c>
      <c r="K578">
        <v>1E-3</v>
      </c>
      <c r="L578">
        <v>2E-3</v>
      </c>
      <c r="N578" t="s">
        <v>21</v>
      </c>
    </row>
    <row r="579" spans="1:14" x14ac:dyDescent="0.3">
      <c r="A579" t="s">
        <v>16</v>
      </c>
      <c r="B579" t="s">
        <v>17</v>
      </c>
      <c r="C579" t="s">
        <v>18</v>
      </c>
      <c r="D579" t="str">
        <f>("246833")</f>
        <v>246833</v>
      </c>
      <c r="E579" t="str">
        <f>("622454662902")</f>
        <v>622454662902</v>
      </c>
      <c r="G579" t="s">
        <v>598</v>
      </c>
      <c r="H579" s="2">
        <v>9403.11</v>
      </c>
      <c r="I579" t="s">
        <v>20</v>
      </c>
      <c r="J579" s="1">
        <v>43466</v>
      </c>
      <c r="K579">
        <v>1E-3</v>
      </c>
      <c r="L579">
        <v>2E-3</v>
      </c>
      <c r="N579" t="s">
        <v>21</v>
      </c>
    </row>
    <row r="580" spans="1:14" x14ac:dyDescent="0.3">
      <c r="A580" t="s">
        <v>16</v>
      </c>
      <c r="B580" t="s">
        <v>17</v>
      </c>
      <c r="C580" t="s">
        <v>18</v>
      </c>
      <c r="D580" t="str">
        <f>("246836")</f>
        <v>246836</v>
      </c>
      <c r="E580" t="str">
        <f>("622454662933")</f>
        <v>622454662933</v>
      </c>
      <c r="G580" t="s">
        <v>599</v>
      </c>
      <c r="H580" s="2">
        <v>9918.81</v>
      </c>
      <c r="I580" t="s">
        <v>20</v>
      </c>
      <c r="J580" s="1">
        <v>43466</v>
      </c>
      <c r="K580">
        <v>1E-3</v>
      </c>
      <c r="L580">
        <v>2E-3</v>
      </c>
      <c r="N580" t="s">
        <v>21</v>
      </c>
    </row>
    <row r="581" spans="1:14" x14ac:dyDescent="0.3">
      <c r="A581" t="s">
        <v>16</v>
      </c>
      <c r="B581" t="s">
        <v>17</v>
      </c>
      <c r="C581" t="s">
        <v>18</v>
      </c>
      <c r="D581" t="str">
        <f>("246845")</f>
        <v>246845</v>
      </c>
      <c r="E581" t="str">
        <f>("622454663022")</f>
        <v>622454663022</v>
      </c>
      <c r="G581" t="s">
        <v>600</v>
      </c>
      <c r="H581" s="2">
        <v>10435</v>
      </c>
      <c r="I581" t="s">
        <v>20</v>
      </c>
      <c r="J581" s="1">
        <v>43466</v>
      </c>
      <c r="K581">
        <v>1E-3</v>
      </c>
      <c r="L581">
        <v>2E-3</v>
      </c>
      <c r="N581" t="s">
        <v>21</v>
      </c>
    </row>
    <row r="582" spans="1:14" x14ac:dyDescent="0.3">
      <c r="A582" t="s">
        <v>16</v>
      </c>
      <c r="B582" t="s">
        <v>17</v>
      </c>
      <c r="C582" t="s">
        <v>18</v>
      </c>
      <c r="D582" t="str">
        <f>("246837")</f>
        <v>246837</v>
      </c>
      <c r="E582" t="str">
        <f>("622454662940")</f>
        <v>622454662940</v>
      </c>
      <c r="G582" t="s">
        <v>601</v>
      </c>
      <c r="H582" s="2">
        <v>11853.04</v>
      </c>
      <c r="I582" t="s">
        <v>20</v>
      </c>
      <c r="J582" s="1">
        <v>43466</v>
      </c>
      <c r="K582">
        <v>1E-3</v>
      </c>
      <c r="L582">
        <v>2E-3</v>
      </c>
      <c r="N582" t="s">
        <v>21</v>
      </c>
    </row>
    <row r="583" spans="1:14" x14ac:dyDescent="0.3">
      <c r="A583" t="s">
        <v>16</v>
      </c>
      <c r="B583" t="s">
        <v>17</v>
      </c>
      <c r="C583" t="s">
        <v>18</v>
      </c>
      <c r="D583" t="str">
        <f>("246842")</f>
        <v>246842</v>
      </c>
      <c r="E583" t="str">
        <f>("622454662995")</f>
        <v>622454662995</v>
      </c>
      <c r="G583" t="s">
        <v>602</v>
      </c>
      <c r="H583" s="2">
        <v>13274.2</v>
      </c>
      <c r="I583" t="s">
        <v>20</v>
      </c>
      <c r="J583" s="1">
        <v>43466</v>
      </c>
      <c r="K583">
        <v>1E-3</v>
      </c>
      <c r="L583">
        <v>2E-3</v>
      </c>
      <c r="N583" t="s">
        <v>21</v>
      </c>
    </row>
    <row r="584" spans="1:14" x14ac:dyDescent="0.3">
      <c r="A584" t="s">
        <v>16</v>
      </c>
      <c r="B584" t="s">
        <v>17</v>
      </c>
      <c r="C584" t="s">
        <v>18</v>
      </c>
      <c r="D584" t="str">
        <f>("246848")</f>
        <v>246848</v>
      </c>
      <c r="E584" t="str">
        <f>("622454663053")</f>
        <v>622454663053</v>
      </c>
      <c r="G584" t="s">
        <v>603</v>
      </c>
      <c r="H584" s="2">
        <v>8455.5499999999993</v>
      </c>
      <c r="I584" t="s">
        <v>20</v>
      </c>
      <c r="J584" s="1">
        <v>43466</v>
      </c>
      <c r="K584">
        <v>1E-3</v>
      </c>
      <c r="L584">
        <v>2E-3</v>
      </c>
      <c r="N584" t="s">
        <v>21</v>
      </c>
    </row>
    <row r="585" spans="1:14" x14ac:dyDescent="0.3">
      <c r="A585" t="s">
        <v>16</v>
      </c>
      <c r="B585" t="s">
        <v>17</v>
      </c>
      <c r="C585" t="s">
        <v>18</v>
      </c>
      <c r="D585" t="str">
        <f>("246851")</f>
        <v>246851</v>
      </c>
      <c r="E585" t="str">
        <f>("622454663084")</f>
        <v>622454663084</v>
      </c>
      <c r="G585" t="s">
        <v>604</v>
      </c>
      <c r="H585" s="2">
        <v>8845.68</v>
      </c>
      <c r="I585" t="s">
        <v>20</v>
      </c>
      <c r="J585" s="1">
        <v>43466</v>
      </c>
      <c r="K585">
        <v>1E-3</v>
      </c>
      <c r="L585">
        <v>2E-3</v>
      </c>
      <c r="N585" t="s">
        <v>21</v>
      </c>
    </row>
    <row r="586" spans="1:14" x14ac:dyDescent="0.3">
      <c r="A586" t="s">
        <v>16</v>
      </c>
      <c r="B586" t="s">
        <v>17</v>
      </c>
      <c r="C586" t="s">
        <v>18</v>
      </c>
      <c r="D586" t="str">
        <f>("246854")</f>
        <v>246854</v>
      </c>
      <c r="E586" t="str">
        <f>("622454663114")</f>
        <v>622454663114</v>
      </c>
      <c r="G586" t="s">
        <v>605</v>
      </c>
      <c r="H586" s="2">
        <v>10686.26</v>
      </c>
      <c r="I586" t="s">
        <v>20</v>
      </c>
      <c r="J586" s="1">
        <v>43466</v>
      </c>
      <c r="K586">
        <v>1E-3</v>
      </c>
      <c r="L586">
        <v>2E-3</v>
      </c>
      <c r="N586" t="s">
        <v>21</v>
      </c>
    </row>
    <row r="587" spans="1:14" x14ac:dyDescent="0.3">
      <c r="A587" t="s">
        <v>16</v>
      </c>
      <c r="B587" t="s">
        <v>17</v>
      </c>
      <c r="C587" t="s">
        <v>18</v>
      </c>
      <c r="D587" t="str">
        <f>("246857")</f>
        <v>246857</v>
      </c>
      <c r="E587" t="str">
        <f>("622454663145")</f>
        <v>622454663145</v>
      </c>
      <c r="G587" t="s">
        <v>606</v>
      </c>
      <c r="H587" s="2">
        <v>10840.77</v>
      </c>
      <c r="I587" t="s">
        <v>20</v>
      </c>
      <c r="J587" s="1">
        <v>43466</v>
      </c>
      <c r="K587">
        <v>1E-3</v>
      </c>
      <c r="L587">
        <v>2E-3</v>
      </c>
      <c r="N587" t="s">
        <v>21</v>
      </c>
    </row>
    <row r="588" spans="1:14" x14ac:dyDescent="0.3">
      <c r="A588" t="s">
        <v>16</v>
      </c>
      <c r="B588" t="s">
        <v>17</v>
      </c>
      <c r="C588" t="s">
        <v>18</v>
      </c>
      <c r="D588" t="str">
        <f>("246860")</f>
        <v>246860</v>
      </c>
      <c r="E588" t="str">
        <f>("622454663176")</f>
        <v>622454663176</v>
      </c>
      <c r="G588" t="s">
        <v>607</v>
      </c>
      <c r="H588" s="2">
        <v>11422.32</v>
      </c>
      <c r="I588" t="s">
        <v>20</v>
      </c>
      <c r="J588" s="1">
        <v>43466</v>
      </c>
      <c r="K588">
        <v>1E-3</v>
      </c>
      <c r="L588">
        <v>2E-3</v>
      </c>
      <c r="N588" t="s">
        <v>21</v>
      </c>
    </row>
    <row r="589" spans="1:14" x14ac:dyDescent="0.3">
      <c r="A589" t="s">
        <v>16</v>
      </c>
      <c r="B589" t="s">
        <v>17</v>
      </c>
      <c r="C589" t="s">
        <v>18</v>
      </c>
      <c r="D589" t="str">
        <f>("246861")</f>
        <v>246861</v>
      </c>
      <c r="E589" t="str">
        <f>("622454663183")</f>
        <v>622454663183</v>
      </c>
      <c r="G589" t="s">
        <v>608</v>
      </c>
      <c r="H589" s="2">
        <v>12451.31</v>
      </c>
      <c r="I589" t="s">
        <v>20</v>
      </c>
      <c r="J589" s="1">
        <v>43466</v>
      </c>
      <c r="K589">
        <v>1E-3</v>
      </c>
      <c r="L589">
        <v>2E-3</v>
      </c>
      <c r="N589" t="s">
        <v>21</v>
      </c>
    </row>
    <row r="590" spans="1:14" x14ac:dyDescent="0.3">
      <c r="A590" t="s">
        <v>16</v>
      </c>
      <c r="B590" t="s">
        <v>17</v>
      </c>
      <c r="C590" t="s">
        <v>18</v>
      </c>
      <c r="D590" t="str">
        <f>("336859")</f>
        <v>336859</v>
      </c>
      <c r="E590" t="str">
        <f>("622454651289")</f>
        <v>622454651289</v>
      </c>
      <c r="G590" t="s">
        <v>609</v>
      </c>
      <c r="H590" s="2">
        <v>12451.31</v>
      </c>
      <c r="I590" t="s">
        <v>20</v>
      </c>
      <c r="J590" s="1">
        <v>43466</v>
      </c>
      <c r="K590">
        <v>1E-3</v>
      </c>
      <c r="L590">
        <v>2E-3</v>
      </c>
      <c r="N590" t="s">
        <v>21</v>
      </c>
    </row>
    <row r="591" spans="1:14" x14ac:dyDescent="0.3">
      <c r="A591" t="s">
        <v>16</v>
      </c>
      <c r="B591" t="s">
        <v>17</v>
      </c>
      <c r="C591" t="s">
        <v>18</v>
      </c>
      <c r="D591" t="str">
        <f>("246814")</f>
        <v>246814</v>
      </c>
      <c r="E591" t="str">
        <f>("622454662513")</f>
        <v>622454662513</v>
      </c>
      <c r="G591" t="s">
        <v>610</v>
      </c>
      <c r="H591" s="2">
        <v>13409.44</v>
      </c>
      <c r="I591" t="s">
        <v>20</v>
      </c>
      <c r="J591" s="1">
        <v>43466</v>
      </c>
      <c r="K591">
        <v>1E-3</v>
      </c>
      <c r="L591">
        <v>2E-3</v>
      </c>
      <c r="N591" t="s">
        <v>21</v>
      </c>
    </row>
    <row r="592" spans="1:14" x14ac:dyDescent="0.3">
      <c r="A592" t="s">
        <v>16</v>
      </c>
      <c r="B592" t="s">
        <v>17</v>
      </c>
      <c r="C592" t="s">
        <v>18</v>
      </c>
      <c r="D592" t="str">
        <f>("246865")</f>
        <v>246865</v>
      </c>
      <c r="E592" t="str">
        <f>("622454663220")</f>
        <v>622454663220</v>
      </c>
      <c r="G592" t="s">
        <v>611</v>
      </c>
      <c r="H592" s="2">
        <v>15240.97</v>
      </c>
      <c r="I592" t="s">
        <v>20</v>
      </c>
      <c r="J592" s="1">
        <v>43466</v>
      </c>
      <c r="K592">
        <v>1E-3</v>
      </c>
      <c r="L592">
        <v>2E-3</v>
      </c>
      <c r="N592" t="s">
        <v>21</v>
      </c>
    </row>
    <row r="593" spans="1:14" x14ac:dyDescent="0.3">
      <c r="A593" t="s">
        <v>16</v>
      </c>
      <c r="B593" t="s">
        <v>17</v>
      </c>
      <c r="C593" t="s">
        <v>18</v>
      </c>
      <c r="D593" t="str">
        <f>("246870")</f>
        <v>246870</v>
      </c>
      <c r="E593" t="str">
        <f>("622454663275")</f>
        <v>622454663275</v>
      </c>
      <c r="G593" t="s">
        <v>612</v>
      </c>
      <c r="H593" s="2">
        <v>17058.05</v>
      </c>
      <c r="I593" t="s">
        <v>20</v>
      </c>
      <c r="J593" s="1">
        <v>43466</v>
      </c>
      <c r="K593">
        <v>1E-3</v>
      </c>
      <c r="L593">
        <v>2E-3</v>
      </c>
      <c r="N593" t="s">
        <v>21</v>
      </c>
    </row>
    <row r="594" spans="1:14" x14ac:dyDescent="0.3">
      <c r="A594" t="s">
        <v>16</v>
      </c>
      <c r="B594" t="s">
        <v>17</v>
      </c>
      <c r="C594" t="s">
        <v>18</v>
      </c>
      <c r="D594" t="str">
        <f>("246875")</f>
        <v>246875</v>
      </c>
      <c r="E594" t="str">
        <f>("622454663329")</f>
        <v>622454663329</v>
      </c>
      <c r="G594" t="s">
        <v>613</v>
      </c>
      <c r="H594" s="2">
        <v>9679.1299999999992</v>
      </c>
      <c r="I594" t="s">
        <v>20</v>
      </c>
      <c r="J594" s="1">
        <v>43466</v>
      </c>
      <c r="K594">
        <v>1E-3</v>
      </c>
      <c r="L594">
        <v>2E-3</v>
      </c>
      <c r="N594" t="s">
        <v>21</v>
      </c>
    </row>
    <row r="595" spans="1:14" x14ac:dyDescent="0.3">
      <c r="A595" t="s">
        <v>16</v>
      </c>
      <c r="B595" t="s">
        <v>17</v>
      </c>
      <c r="C595" t="s">
        <v>18</v>
      </c>
      <c r="D595" t="str">
        <f>("246878")</f>
        <v>246878</v>
      </c>
      <c r="E595" t="str">
        <f>("622454663350")</f>
        <v>622454663350</v>
      </c>
      <c r="G595" t="s">
        <v>614</v>
      </c>
      <c r="H595" s="2">
        <v>10490.5</v>
      </c>
      <c r="I595" t="s">
        <v>20</v>
      </c>
      <c r="J595" s="1">
        <v>43466</v>
      </c>
      <c r="K595">
        <v>1E-3</v>
      </c>
      <c r="L595">
        <v>2E-3</v>
      </c>
      <c r="N595" t="s">
        <v>21</v>
      </c>
    </row>
    <row r="596" spans="1:14" x14ac:dyDescent="0.3">
      <c r="A596" t="s">
        <v>16</v>
      </c>
      <c r="B596" t="s">
        <v>17</v>
      </c>
      <c r="C596" t="s">
        <v>18</v>
      </c>
      <c r="D596" t="str">
        <f>("246881")</f>
        <v>246881</v>
      </c>
      <c r="E596" t="str">
        <f>("622454663381")</f>
        <v>622454663381</v>
      </c>
      <c r="G596" t="s">
        <v>615</v>
      </c>
      <c r="H596" s="2">
        <v>10834.55</v>
      </c>
      <c r="I596" t="s">
        <v>20</v>
      </c>
      <c r="J596" s="1">
        <v>43466</v>
      </c>
      <c r="K596">
        <v>1E-3</v>
      </c>
      <c r="L596">
        <v>2E-3</v>
      </c>
      <c r="N596" t="s">
        <v>21</v>
      </c>
    </row>
    <row r="597" spans="1:14" x14ac:dyDescent="0.3">
      <c r="A597" t="s">
        <v>16</v>
      </c>
      <c r="B597" t="s">
        <v>17</v>
      </c>
      <c r="C597" t="s">
        <v>18</v>
      </c>
      <c r="D597" t="str">
        <f>("246884")</f>
        <v>246884</v>
      </c>
      <c r="E597" t="str">
        <f>("622454663411")</f>
        <v>622454663411</v>
      </c>
      <c r="G597" t="s">
        <v>616</v>
      </c>
      <c r="H597" s="2">
        <v>12602.48</v>
      </c>
      <c r="I597" t="s">
        <v>20</v>
      </c>
      <c r="J597" s="1">
        <v>43466</v>
      </c>
      <c r="K597">
        <v>1E-3</v>
      </c>
      <c r="L597">
        <v>2E-3</v>
      </c>
      <c r="N597" t="s">
        <v>21</v>
      </c>
    </row>
    <row r="598" spans="1:14" x14ac:dyDescent="0.3">
      <c r="A598" t="s">
        <v>16</v>
      </c>
      <c r="B598" t="s">
        <v>17</v>
      </c>
      <c r="C598" t="s">
        <v>18</v>
      </c>
      <c r="D598" t="str">
        <f>("246887")</f>
        <v>246887</v>
      </c>
      <c r="E598" t="str">
        <f>("622454663442")</f>
        <v>622454663442</v>
      </c>
      <c r="G598" t="s">
        <v>617</v>
      </c>
      <c r="H598" s="2">
        <v>13036.27</v>
      </c>
      <c r="I598" t="s">
        <v>20</v>
      </c>
      <c r="J598" s="1">
        <v>43466</v>
      </c>
      <c r="K598">
        <v>1E-3</v>
      </c>
      <c r="L598">
        <v>2E-3</v>
      </c>
      <c r="N598" t="s">
        <v>21</v>
      </c>
    </row>
    <row r="599" spans="1:14" x14ac:dyDescent="0.3">
      <c r="A599" t="s">
        <v>16</v>
      </c>
      <c r="B599" t="s">
        <v>17</v>
      </c>
      <c r="C599" t="s">
        <v>18</v>
      </c>
      <c r="D599" t="str">
        <f>("246888")</f>
        <v>246888</v>
      </c>
      <c r="E599" t="str">
        <f>("622454663459")</f>
        <v>622454663459</v>
      </c>
      <c r="G599" t="s">
        <v>618</v>
      </c>
      <c r="H599" s="2">
        <v>14164.01</v>
      </c>
      <c r="I599" t="s">
        <v>20</v>
      </c>
      <c r="J599" s="1">
        <v>43466</v>
      </c>
      <c r="K599">
        <v>1E-3</v>
      </c>
      <c r="L599">
        <v>2E-3</v>
      </c>
      <c r="N599" t="s">
        <v>21</v>
      </c>
    </row>
    <row r="600" spans="1:14" x14ac:dyDescent="0.3">
      <c r="A600" t="s">
        <v>16</v>
      </c>
      <c r="B600" t="s">
        <v>17</v>
      </c>
      <c r="C600" t="s">
        <v>18</v>
      </c>
      <c r="D600" t="str">
        <f>("336878")</f>
        <v>336878</v>
      </c>
      <c r="E600" t="str">
        <f>("622454651753")</f>
        <v>622454651753</v>
      </c>
      <c r="G600" t="s">
        <v>619</v>
      </c>
      <c r="H600" s="2">
        <v>14164.01</v>
      </c>
      <c r="I600" t="s">
        <v>20</v>
      </c>
      <c r="J600" s="1">
        <v>43466</v>
      </c>
      <c r="K600">
        <v>1E-3</v>
      </c>
      <c r="L600">
        <v>2E-3</v>
      </c>
      <c r="N600" t="s">
        <v>21</v>
      </c>
    </row>
    <row r="601" spans="1:14" x14ac:dyDescent="0.3">
      <c r="A601" t="s">
        <v>16</v>
      </c>
      <c r="B601" t="s">
        <v>17</v>
      </c>
      <c r="C601" t="s">
        <v>18</v>
      </c>
      <c r="D601" t="str">
        <f>("246817")</f>
        <v>246817</v>
      </c>
      <c r="E601" t="str">
        <f>("622454662544")</f>
        <v>622454662544</v>
      </c>
      <c r="G601" t="s">
        <v>620</v>
      </c>
      <c r="H601" s="2">
        <v>15578.05</v>
      </c>
      <c r="I601" t="s">
        <v>20</v>
      </c>
      <c r="J601" s="1">
        <v>43466</v>
      </c>
      <c r="K601">
        <v>1E-3</v>
      </c>
      <c r="L601">
        <v>2E-3</v>
      </c>
      <c r="N601" t="s">
        <v>21</v>
      </c>
    </row>
    <row r="602" spans="1:14" x14ac:dyDescent="0.3">
      <c r="A602" t="s">
        <v>16</v>
      </c>
      <c r="B602" t="s">
        <v>17</v>
      </c>
      <c r="C602" t="s">
        <v>18</v>
      </c>
      <c r="D602" t="str">
        <f>("246892")</f>
        <v>246892</v>
      </c>
      <c r="E602" t="str">
        <f>("622454663497")</f>
        <v>622454663497</v>
      </c>
      <c r="G602" t="s">
        <v>621</v>
      </c>
      <c r="H602" s="2">
        <v>17240.98</v>
      </c>
      <c r="I602" t="s">
        <v>20</v>
      </c>
      <c r="J602" s="1">
        <v>43466</v>
      </c>
      <c r="K602">
        <v>1E-3</v>
      </c>
      <c r="L602">
        <v>2E-3</v>
      </c>
      <c r="N602" t="s">
        <v>21</v>
      </c>
    </row>
    <row r="603" spans="1:14" x14ac:dyDescent="0.3">
      <c r="A603" t="s">
        <v>16</v>
      </c>
      <c r="B603" t="s">
        <v>17</v>
      </c>
      <c r="C603" t="s">
        <v>18</v>
      </c>
      <c r="D603" t="str">
        <f>("246897")</f>
        <v>246897</v>
      </c>
      <c r="E603" t="str">
        <f>("622454663541")</f>
        <v>622454663541</v>
      </c>
      <c r="G603" t="s">
        <v>622</v>
      </c>
      <c r="H603" s="2">
        <v>17764.22</v>
      </c>
      <c r="I603" t="s">
        <v>20</v>
      </c>
      <c r="J603" s="1">
        <v>43466</v>
      </c>
      <c r="K603">
        <v>1E-3</v>
      </c>
      <c r="L603">
        <v>2E-3</v>
      </c>
      <c r="N603" t="s">
        <v>21</v>
      </c>
    </row>
    <row r="604" spans="1:14" x14ac:dyDescent="0.3">
      <c r="A604" t="s">
        <v>16</v>
      </c>
      <c r="B604" t="s">
        <v>17</v>
      </c>
      <c r="C604" t="s">
        <v>18</v>
      </c>
      <c r="D604" t="str">
        <f>("246722")</f>
        <v>246722</v>
      </c>
      <c r="E604" t="str">
        <f>("622454660670")</f>
        <v>622454660670</v>
      </c>
      <c r="G604" t="s">
        <v>623</v>
      </c>
      <c r="H604" s="2">
        <v>138.38999999999999</v>
      </c>
      <c r="I604" t="s">
        <v>20</v>
      </c>
      <c r="J604" s="1">
        <v>43466</v>
      </c>
      <c r="K604">
        <v>1E-3</v>
      </c>
      <c r="L604">
        <v>2E-3</v>
      </c>
      <c r="N604" t="s">
        <v>21</v>
      </c>
    </row>
    <row r="605" spans="1:14" x14ac:dyDescent="0.3">
      <c r="A605" t="s">
        <v>16</v>
      </c>
      <c r="B605" t="s">
        <v>17</v>
      </c>
      <c r="C605" t="s">
        <v>18</v>
      </c>
      <c r="D605" t="str">
        <f>("246725")</f>
        <v>246725</v>
      </c>
      <c r="E605" t="str">
        <f>("622454660700")</f>
        <v>622454660700</v>
      </c>
      <c r="G605" t="s">
        <v>624</v>
      </c>
      <c r="H605" s="2">
        <v>165.07</v>
      </c>
      <c r="I605" t="s">
        <v>20</v>
      </c>
      <c r="J605" s="1">
        <v>43466</v>
      </c>
      <c r="K605">
        <v>1E-3</v>
      </c>
      <c r="L605">
        <v>2E-3</v>
      </c>
      <c r="N605" t="s">
        <v>21</v>
      </c>
    </row>
    <row r="606" spans="1:14" x14ac:dyDescent="0.3">
      <c r="A606" t="s">
        <v>16</v>
      </c>
      <c r="B606" t="s">
        <v>17</v>
      </c>
      <c r="C606" t="s">
        <v>18</v>
      </c>
      <c r="D606" t="str">
        <f>("246678")</f>
        <v>246678</v>
      </c>
      <c r="E606" t="str">
        <f>("622454660236")</f>
        <v>622454660236</v>
      </c>
      <c r="G606" t="s">
        <v>625</v>
      </c>
      <c r="H606" s="2">
        <v>295.44</v>
      </c>
      <c r="I606" t="s">
        <v>20</v>
      </c>
      <c r="J606" s="1">
        <v>43466</v>
      </c>
      <c r="K606">
        <v>1E-3</v>
      </c>
      <c r="L606">
        <v>2E-3</v>
      </c>
      <c r="N606" t="s">
        <v>21</v>
      </c>
    </row>
    <row r="607" spans="1:14" x14ac:dyDescent="0.3">
      <c r="A607" t="s">
        <v>16</v>
      </c>
      <c r="B607" t="s">
        <v>17</v>
      </c>
      <c r="C607" t="s">
        <v>18</v>
      </c>
      <c r="D607" t="str">
        <f>("246728")</f>
        <v>246728</v>
      </c>
      <c r="E607" t="str">
        <f>("622454660731")</f>
        <v>622454660731</v>
      </c>
      <c r="G607" t="s">
        <v>626</v>
      </c>
      <c r="H607" s="2">
        <v>420.94</v>
      </c>
      <c r="I607" t="s">
        <v>20</v>
      </c>
      <c r="J607" s="1">
        <v>43466</v>
      </c>
      <c r="K607">
        <v>1E-3</v>
      </c>
      <c r="L607">
        <v>2E-3</v>
      </c>
      <c r="N607" t="s">
        <v>21</v>
      </c>
    </row>
    <row r="608" spans="1:14" x14ac:dyDescent="0.3">
      <c r="A608" t="s">
        <v>16</v>
      </c>
      <c r="B608" t="s">
        <v>17</v>
      </c>
      <c r="C608" t="s">
        <v>18</v>
      </c>
      <c r="D608" t="str">
        <f>("246731")</f>
        <v>246731</v>
      </c>
      <c r="E608" t="str">
        <f>("622454660762")</f>
        <v>622454660762</v>
      </c>
      <c r="G608" t="s">
        <v>627</v>
      </c>
      <c r="H608" s="2">
        <v>428.03</v>
      </c>
      <c r="I608" t="s">
        <v>20</v>
      </c>
      <c r="J608" s="1">
        <v>43466</v>
      </c>
      <c r="K608">
        <v>1E-3</v>
      </c>
      <c r="L608">
        <v>2E-3</v>
      </c>
      <c r="N608" t="s">
        <v>21</v>
      </c>
    </row>
    <row r="609" spans="1:14" x14ac:dyDescent="0.3">
      <c r="A609" t="s">
        <v>16</v>
      </c>
      <c r="B609" t="s">
        <v>17</v>
      </c>
      <c r="C609" t="s">
        <v>18</v>
      </c>
      <c r="D609" t="str">
        <f>("246734")</f>
        <v>246734</v>
      </c>
      <c r="E609" t="str">
        <f>("622454660793")</f>
        <v>622454660793</v>
      </c>
      <c r="G609" t="s">
        <v>628</v>
      </c>
      <c r="H609" s="2">
        <v>694.57</v>
      </c>
      <c r="I609" t="s">
        <v>20</v>
      </c>
      <c r="J609" s="1">
        <v>43466</v>
      </c>
      <c r="K609">
        <v>1E-3</v>
      </c>
      <c r="L609">
        <v>2E-3</v>
      </c>
      <c r="N609" t="s">
        <v>21</v>
      </c>
    </row>
    <row r="610" spans="1:14" x14ac:dyDescent="0.3">
      <c r="A610" t="s">
        <v>16</v>
      </c>
      <c r="B610" t="s">
        <v>17</v>
      </c>
      <c r="C610" t="s">
        <v>18</v>
      </c>
      <c r="D610" t="str">
        <f>("246681")</f>
        <v>246681</v>
      </c>
      <c r="E610" t="str">
        <f>("622454660267")</f>
        <v>622454660267</v>
      </c>
      <c r="G610" t="s">
        <v>629</v>
      </c>
      <c r="H610" s="2">
        <v>872.47</v>
      </c>
      <c r="I610" t="s">
        <v>20</v>
      </c>
      <c r="J610" s="1">
        <v>43466</v>
      </c>
      <c r="K610">
        <v>1E-3</v>
      </c>
      <c r="L610">
        <v>2E-3</v>
      </c>
      <c r="N610" t="s">
        <v>21</v>
      </c>
    </row>
    <row r="611" spans="1:14" x14ac:dyDescent="0.3">
      <c r="A611" t="s">
        <v>16</v>
      </c>
      <c r="B611" t="s">
        <v>17</v>
      </c>
      <c r="C611" t="s">
        <v>18</v>
      </c>
      <c r="D611" t="str">
        <f>("246737")</f>
        <v>246737</v>
      </c>
      <c r="E611" t="str">
        <f>("622454660823")</f>
        <v>622454660823</v>
      </c>
      <c r="G611" t="s">
        <v>630</v>
      </c>
      <c r="H611" s="2">
        <v>606.15</v>
      </c>
      <c r="I611" t="s">
        <v>20</v>
      </c>
      <c r="J611" s="1">
        <v>43466</v>
      </c>
      <c r="K611">
        <v>1E-3</v>
      </c>
      <c r="L611">
        <v>2E-3</v>
      </c>
      <c r="N611" t="s">
        <v>21</v>
      </c>
    </row>
    <row r="612" spans="1:14" x14ac:dyDescent="0.3">
      <c r="A612" t="s">
        <v>16</v>
      </c>
      <c r="B612" t="s">
        <v>17</v>
      </c>
      <c r="C612" t="s">
        <v>18</v>
      </c>
      <c r="D612" t="str">
        <f>("246740")</f>
        <v>246740</v>
      </c>
      <c r="E612" t="str">
        <f>("622454660854")</f>
        <v>622454660854</v>
      </c>
      <c r="G612" t="s">
        <v>631</v>
      </c>
      <c r="H612" s="2">
        <v>625.04</v>
      </c>
      <c r="I612" t="s">
        <v>20</v>
      </c>
      <c r="J612" s="1">
        <v>43466</v>
      </c>
      <c r="K612">
        <v>1E-3</v>
      </c>
      <c r="L612">
        <v>2E-3</v>
      </c>
      <c r="N612" t="s">
        <v>21</v>
      </c>
    </row>
    <row r="613" spans="1:14" x14ac:dyDescent="0.3">
      <c r="A613" t="s">
        <v>16</v>
      </c>
      <c r="B613" t="s">
        <v>17</v>
      </c>
      <c r="C613" t="s">
        <v>18</v>
      </c>
      <c r="D613" t="str">
        <f>("246743")</f>
        <v>246743</v>
      </c>
      <c r="E613" t="str">
        <f>("622454660885")</f>
        <v>622454660885</v>
      </c>
      <c r="G613" t="s">
        <v>632</v>
      </c>
      <c r="H613" s="2">
        <v>958.75</v>
      </c>
      <c r="I613" t="s">
        <v>20</v>
      </c>
      <c r="J613" s="1">
        <v>43466</v>
      </c>
      <c r="K613">
        <v>19.678999999999998</v>
      </c>
      <c r="L613">
        <v>43.384999999999998</v>
      </c>
      <c r="N613" t="s">
        <v>21</v>
      </c>
    </row>
    <row r="614" spans="1:14" x14ac:dyDescent="0.3">
      <c r="A614" t="s">
        <v>16</v>
      </c>
      <c r="B614" t="s">
        <v>17</v>
      </c>
      <c r="C614" t="s">
        <v>18</v>
      </c>
      <c r="D614" t="str">
        <f>("246746")</f>
        <v>246746</v>
      </c>
      <c r="E614" t="str">
        <f>("622454660915")</f>
        <v>622454660915</v>
      </c>
      <c r="G614" t="s">
        <v>633</v>
      </c>
      <c r="H614" s="2">
        <v>1171.8800000000001</v>
      </c>
      <c r="I614" t="s">
        <v>20</v>
      </c>
      <c r="J614" s="1">
        <v>43466</v>
      </c>
      <c r="K614">
        <v>1E-3</v>
      </c>
      <c r="L614">
        <v>2E-3</v>
      </c>
      <c r="N614" t="s">
        <v>21</v>
      </c>
    </row>
    <row r="615" spans="1:14" x14ac:dyDescent="0.3">
      <c r="A615" t="s">
        <v>16</v>
      </c>
      <c r="B615" t="s">
        <v>17</v>
      </c>
      <c r="C615" t="s">
        <v>18</v>
      </c>
      <c r="D615" t="str">
        <f>("246684")</f>
        <v>246684</v>
      </c>
      <c r="E615" t="str">
        <f>("622454660298")</f>
        <v>622454660298</v>
      </c>
      <c r="G615" t="s">
        <v>634</v>
      </c>
      <c r="H615" s="2">
        <v>1220.02</v>
      </c>
      <c r="I615" t="s">
        <v>20</v>
      </c>
      <c r="J615" s="1">
        <v>43466</v>
      </c>
      <c r="K615">
        <v>1E-3</v>
      </c>
      <c r="L615">
        <v>2E-3</v>
      </c>
      <c r="N615" t="s">
        <v>21</v>
      </c>
    </row>
    <row r="616" spans="1:14" x14ac:dyDescent="0.3">
      <c r="A616" t="s">
        <v>16</v>
      </c>
      <c r="B616" t="s">
        <v>17</v>
      </c>
      <c r="C616" t="s">
        <v>18</v>
      </c>
      <c r="D616" t="str">
        <f>("246749")</f>
        <v>246749</v>
      </c>
      <c r="E616" t="str">
        <f>("622454660946")</f>
        <v>622454660946</v>
      </c>
      <c r="G616" t="s">
        <v>635</v>
      </c>
      <c r="H616" s="2">
        <v>914.34</v>
      </c>
      <c r="I616" t="s">
        <v>20</v>
      </c>
      <c r="J616" s="1">
        <v>43466</v>
      </c>
      <c r="K616">
        <v>1E-3</v>
      </c>
      <c r="L616">
        <v>2E-3</v>
      </c>
      <c r="N616" t="s">
        <v>21</v>
      </c>
    </row>
    <row r="617" spans="1:14" x14ac:dyDescent="0.3">
      <c r="A617" t="s">
        <v>16</v>
      </c>
      <c r="B617" t="s">
        <v>17</v>
      </c>
      <c r="C617" t="s">
        <v>18</v>
      </c>
      <c r="D617" t="str">
        <f>("246752")</f>
        <v>246752</v>
      </c>
      <c r="E617" t="str">
        <f>("622454660977")</f>
        <v>622454660977</v>
      </c>
      <c r="G617" t="s">
        <v>636</v>
      </c>
      <c r="H617" s="2">
        <v>1095.01</v>
      </c>
      <c r="I617" t="s">
        <v>20</v>
      </c>
      <c r="J617" s="1">
        <v>43466</v>
      </c>
      <c r="K617">
        <v>1E-3</v>
      </c>
      <c r="L617">
        <v>2E-3</v>
      </c>
      <c r="N617" t="s">
        <v>21</v>
      </c>
    </row>
    <row r="618" spans="1:14" x14ac:dyDescent="0.3">
      <c r="A618" t="s">
        <v>16</v>
      </c>
      <c r="B618" t="s">
        <v>17</v>
      </c>
      <c r="C618" t="s">
        <v>18</v>
      </c>
      <c r="D618" t="str">
        <f>("246755")</f>
        <v>246755</v>
      </c>
      <c r="E618" t="str">
        <f>("622454661912")</f>
        <v>622454661912</v>
      </c>
      <c r="G618" t="s">
        <v>637</v>
      </c>
      <c r="H618" s="2">
        <v>1253.96</v>
      </c>
      <c r="I618" t="s">
        <v>20</v>
      </c>
      <c r="J618" s="1">
        <v>43466</v>
      </c>
      <c r="K618">
        <v>1E-3</v>
      </c>
      <c r="L618">
        <v>2E-3</v>
      </c>
      <c r="N618" t="s">
        <v>21</v>
      </c>
    </row>
    <row r="619" spans="1:14" x14ac:dyDescent="0.3">
      <c r="A619" t="s">
        <v>16</v>
      </c>
      <c r="B619" t="s">
        <v>17</v>
      </c>
      <c r="C619" t="s">
        <v>18</v>
      </c>
      <c r="D619" t="str">
        <f>("246758")</f>
        <v>246758</v>
      </c>
      <c r="E619" t="str">
        <f>("622454661943")</f>
        <v>622454661943</v>
      </c>
      <c r="G619" t="s">
        <v>638</v>
      </c>
      <c r="H619" s="2">
        <v>1506.93</v>
      </c>
      <c r="I619" t="s">
        <v>20</v>
      </c>
      <c r="J619" s="1">
        <v>43466</v>
      </c>
      <c r="K619">
        <v>1E-3</v>
      </c>
      <c r="L619">
        <v>2E-3</v>
      </c>
      <c r="N619" t="s">
        <v>21</v>
      </c>
    </row>
    <row r="620" spans="1:14" x14ac:dyDescent="0.3">
      <c r="A620" t="s">
        <v>16</v>
      </c>
      <c r="B620" t="s">
        <v>17</v>
      </c>
      <c r="C620" t="s">
        <v>18</v>
      </c>
      <c r="D620" t="str">
        <f>("246761")</f>
        <v>246761</v>
      </c>
      <c r="E620" t="str">
        <f>("622454661974")</f>
        <v>622454661974</v>
      </c>
      <c r="G620" t="s">
        <v>639</v>
      </c>
      <c r="H620" s="2">
        <v>1678.73</v>
      </c>
      <c r="I620" t="s">
        <v>20</v>
      </c>
      <c r="J620" s="1">
        <v>43466</v>
      </c>
      <c r="K620">
        <v>1E-3</v>
      </c>
      <c r="L620">
        <v>2E-3</v>
      </c>
      <c r="N620" t="s">
        <v>21</v>
      </c>
    </row>
    <row r="621" spans="1:14" x14ac:dyDescent="0.3">
      <c r="A621" t="s">
        <v>16</v>
      </c>
      <c r="B621" t="s">
        <v>17</v>
      </c>
      <c r="C621" t="s">
        <v>18</v>
      </c>
      <c r="D621" t="str">
        <f>("246687")</f>
        <v>246687</v>
      </c>
      <c r="E621" t="str">
        <f>("622454660328")</f>
        <v>622454660328</v>
      </c>
      <c r="G621" t="s">
        <v>640</v>
      </c>
      <c r="H621" s="2">
        <v>2119.69</v>
      </c>
      <c r="I621" t="s">
        <v>20</v>
      </c>
      <c r="J621" s="1">
        <v>43466</v>
      </c>
      <c r="K621">
        <v>1E-3</v>
      </c>
      <c r="L621">
        <v>2E-3</v>
      </c>
      <c r="N621" t="s">
        <v>21</v>
      </c>
    </row>
    <row r="622" spans="1:14" x14ac:dyDescent="0.3">
      <c r="A622" t="s">
        <v>16</v>
      </c>
      <c r="B622" t="s">
        <v>17</v>
      </c>
      <c r="C622" t="s">
        <v>18</v>
      </c>
      <c r="D622" t="str">
        <f>("246703")</f>
        <v>246703</v>
      </c>
      <c r="E622" t="str">
        <f>("622454660489")</f>
        <v>622454660489</v>
      </c>
      <c r="G622" t="s">
        <v>641</v>
      </c>
      <c r="H622" s="2">
        <v>2100.21</v>
      </c>
      <c r="I622" t="s">
        <v>20</v>
      </c>
      <c r="J622" s="1">
        <v>43466</v>
      </c>
      <c r="K622">
        <v>1E-3</v>
      </c>
      <c r="L622">
        <v>2E-3</v>
      </c>
      <c r="N622" t="s">
        <v>21</v>
      </c>
    </row>
    <row r="623" spans="1:14" x14ac:dyDescent="0.3">
      <c r="A623" t="s">
        <v>16</v>
      </c>
      <c r="B623" t="s">
        <v>17</v>
      </c>
      <c r="C623" t="s">
        <v>18</v>
      </c>
      <c r="D623" t="str">
        <f>("246706")</f>
        <v>246706</v>
      </c>
      <c r="E623" t="str">
        <f>("622454660519")</f>
        <v>622454660519</v>
      </c>
      <c r="G623" t="s">
        <v>642</v>
      </c>
      <c r="H623" s="2">
        <v>2127.52</v>
      </c>
      <c r="I623" t="s">
        <v>20</v>
      </c>
      <c r="J623" s="1">
        <v>43466</v>
      </c>
      <c r="K623">
        <v>1E-3</v>
      </c>
      <c r="L623">
        <v>2E-3</v>
      </c>
      <c r="N623" t="s">
        <v>21</v>
      </c>
    </row>
    <row r="624" spans="1:14" x14ac:dyDescent="0.3">
      <c r="A624" t="s">
        <v>16</v>
      </c>
      <c r="B624" t="s">
        <v>17</v>
      </c>
      <c r="C624" t="s">
        <v>18</v>
      </c>
      <c r="D624" t="str">
        <f>("246709")</f>
        <v>246709</v>
      </c>
      <c r="E624" t="str">
        <f>("622454660540")</f>
        <v>622454660540</v>
      </c>
      <c r="G624" t="s">
        <v>643</v>
      </c>
      <c r="H624" s="2">
        <v>2261.9299999999998</v>
      </c>
      <c r="I624" t="s">
        <v>20</v>
      </c>
      <c r="J624" s="1">
        <v>43466</v>
      </c>
      <c r="K624">
        <v>1E-3</v>
      </c>
      <c r="L624">
        <v>2E-3</v>
      </c>
      <c r="N624" t="s">
        <v>21</v>
      </c>
    </row>
    <row r="625" spans="1:14" x14ac:dyDescent="0.3">
      <c r="A625" t="s">
        <v>16</v>
      </c>
      <c r="B625" t="s">
        <v>17</v>
      </c>
      <c r="C625" t="s">
        <v>18</v>
      </c>
      <c r="D625" t="str">
        <f>("246712")</f>
        <v>246712</v>
      </c>
      <c r="E625" t="str">
        <f>("622454660571")</f>
        <v>622454660571</v>
      </c>
      <c r="G625" t="s">
        <v>644</v>
      </c>
      <c r="H625" s="2">
        <v>2541.3200000000002</v>
      </c>
      <c r="I625" t="s">
        <v>20</v>
      </c>
      <c r="J625" s="1">
        <v>43466</v>
      </c>
      <c r="K625">
        <v>1E-3</v>
      </c>
      <c r="L625">
        <v>2E-3</v>
      </c>
      <c r="N625" t="s">
        <v>21</v>
      </c>
    </row>
    <row r="626" spans="1:14" x14ac:dyDescent="0.3">
      <c r="A626" t="s">
        <v>16</v>
      </c>
      <c r="B626" t="s">
        <v>17</v>
      </c>
      <c r="C626" t="s">
        <v>18</v>
      </c>
      <c r="D626" t="str">
        <f>("246715")</f>
        <v>246715</v>
      </c>
      <c r="E626" t="str">
        <f>("622454660601")</f>
        <v>622454660601</v>
      </c>
      <c r="G626" t="s">
        <v>645</v>
      </c>
      <c r="H626" s="2">
        <v>2730.72</v>
      </c>
      <c r="I626" t="s">
        <v>20</v>
      </c>
      <c r="J626" s="1">
        <v>43466</v>
      </c>
      <c r="K626">
        <v>1E-3</v>
      </c>
      <c r="L626">
        <v>2E-3</v>
      </c>
      <c r="N626" t="s">
        <v>21</v>
      </c>
    </row>
    <row r="627" spans="1:14" x14ac:dyDescent="0.3">
      <c r="A627" t="s">
        <v>16</v>
      </c>
      <c r="B627" t="s">
        <v>17</v>
      </c>
      <c r="C627" t="s">
        <v>18</v>
      </c>
      <c r="D627" t="str">
        <f>("246719")</f>
        <v>246719</v>
      </c>
      <c r="E627" t="str">
        <f>("622454660649")</f>
        <v>622454660649</v>
      </c>
      <c r="G627" t="s">
        <v>646</v>
      </c>
      <c r="H627" s="2">
        <v>2935.69</v>
      </c>
      <c r="I627" t="s">
        <v>20</v>
      </c>
      <c r="J627" s="1">
        <v>43466</v>
      </c>
      <c r="K627">
        <v>1E-3</v>
      </c>
      <c r="L627">
        <v>2E-3</v>
      </c>
      <c r="N627" t="s">
        <v>21</v>
      </c>
    </row>
    <row r="628" spans="1:14" x14ac:dyDescent="0.3">
      <c r="A628" t="s">
        <v>16</v>
      </c>
      <c r="B628" t="s">
        <v>17</v>
      </c>
      <c r="C628" t="s">
        <v>18</v>
      </c>
      <c r="D628" t="str">
        <f>("246689")</f>
        <v>246689</v>
      </c>
      <c r="E628" t="str">
        <f>("622454660342")</f>
        <v>622454660342</v>
      </c>
      <c r="G628" t="s">
        <v>647</v>
      </c>
      <c r="H628" s="2">
        <v>3795.98</v>
      </c>
      <c r="I628" t="s">
        <v>20</v>
      </c>
      <c r="J628" s="1">
        <v>43466</v>
      </c>
      <c r="K628">
        <v>1E-3</v>
      </c>
      <c r="L628">
        <v>2E-3</v>
      </c>
      <c r="N628" t="s">
        <v>21</v>
      </c>
    </row>
    <row r="629" spans="1:14" x14ac:dyDescent="0.3">
      <c r="A629" t="s">
        <v>16</v>
      </c>
      <c r="B629" t="s">
        <v>17</v>
      </c>
      <c r="C629" t="s">
        <v>18</v>
      </c>
      <c r="D629" t="str">
        <f>("246765")</f>
        <v>246765</v>
      </c>
      <c r="E629" t="str">
        <f>("622454662025")</f>
        <v>622454662025</v>
      </c>
      <c r="G629" t="s">
        <v>648</v>
      </c>
      <c r="H629" s="2">
        <v>3382.87</v>
      </c>
      <c r="I629" t="s">
        <v>20</v>
      </c>
      <c r="J629" s="1">
        <v>43466</v>
      </c>
      <c r="K629">
        <v>1E-3</v>
      </c>
      <c r="L629">
        <v>2E-3</v>
      </c>
      <c r="N629" t="s">
        <v>21</v>
      </c>
    </row>
    <row r="630" spans="1:14" x14ac:dyDescent="0.3">
      <c r="A630" t="s">
        <v>16</v>
      </c>
      <c r="B630" t="s">
        <v>17</v>
      </c>
      <c r="C630" t="s">
        <v>18</v>
      </c>
      <c r="D630" t="str">
        <f>("246768")</f>
        <v>246768</v>
      </c>
      <c r="E630" t="str">
        <f>("622454662056")</f>
        <v>622454662056</v>
      </c>
      <c r="G630" t="s">
        <v>649</v>
      </c>
      <c r="H630" s="2">
        <v>3626.23</v>
      </c>
      <c r="I630" t="s">
        <v>20</v>
      </c>
      <c r="J630" s="1">
        <v>43466</v>
      </c>
      <c r="K630">
        <v>1E-3</v>
      </c>
      <c r="L630">
        <v>2E-3</v>
      </c>
      <c r="N630" t="s">
        <v>21</v>
      </c>
    </row>
    <row r="631" spans="1:14" x14ac:dyDescent="0.3">
      <c r="A631" t="s">
        <v>16</v>
      </c>
      <c r="B631" t="s">
        <v>17</v>
      </c>
      <c r="C631" t="s">
        <v>18</v>
      </c>
      <c r="D631" t="str">
        <f>("246771")</f>
        <v>246771</v>
      </c>
      <c r="E631" t="str">
        <f>("622454662087")</f>
        <v>622454662087</v>
      </c>
      <c r="G631" t="s">
        <v>650</v>
      </c>
      <c r="H631" s="2">
        <v>4199.0600000000004</v>
      </c>
      <c r="I631" t="s">
        <v>20</v>
      </c>
      <c r="J631" s="1">
        <v>43466</v>
      </c>
      <c r="K631">
        <v>1E-3</v>
      </c>
      <c r="L631">
        <v>2E-3</v>
      </c>
      <c r="N631" t="s">
        <v>21</v>
      </c>
    </row>
    <row r="632" spans="1:14" x14ac:dyDescent="0.3">
      <c r="A632" t="s">
        <v>16</v>
      </c>
      <c r="B632" t="s">
        <v>17</v>
      </c>
      <c r="C632" t="s">
        <v>18</v>
      </c>
      <c r="D632" t="str">
        <f>("246774")</f>
        <v>246774</v>
      </c>
      <c r="E632" t="str">
        <f>("622454662117")</f>
        <v>622454662117</v>
      </c>
      <c r="G632" t="s">
        <v>651</v>
      </c>
      <c r="H632" s="2">
        <v>4733.1099999999997</v>
      </c>
      <c r="I632" t="s">
        <v>20</v>
      </c>
      <c r="J632" s="1">
        <v>43466</v>
      </c>
      <c r="K632">
        <v>1E-3</v>
      </c>
      <c r="L632">
        <v>2E-3</v>
      </c>
      <c r="N632" t="s">
        <v>21</v>
      </c>
    </row>
    <row r="633" spans="1:14" x14ac:dyDescent="0.3">
      <c r="A633" t="s">
        <v>16</v>
      </c>
      <c r="B633" t="s">
        <v>17</v>
      </c>
      <c r="C633" t="s">
        <v>18</v>
      </c>
      <c r="D633" t="str">
        <f>("246777")</f>
        <v>246777</v>
      </c>
      <c r="E633" t="str">
        <f>("622454662148")</f>
        <v>622454662148</v>
      </c>
      <c r="G633" t="s">
        <v>652</v>
      </c>
      <c r="H633" s="2">
        <v>5118.84</v>
      </c>
      <c r="I633" t="s">
        <v>20</v>
      </c>
      <c r="J633" s="1">
        <v>43466</v>
      </c>
      <c r="K633">
        <v>1E-3</v>
      </c>
      <c r="L633">
        <v>2E-3</v>
      </c>
      <c r="N633" t="s">
        <v>21</v>
      </c>
    </row>
    <row r="634" spans="1:14" x14ac:dyDescent="0.3">
      <c r="A634" t="s">
        <v>16</v>
      </c>
      <c r="B634" t="s">
        <v>17</v>
      </c>
      <c r="C634" t="s">
        <v>18</v>
      </c>
      <c r="D634" t="str">
        <f>("246781")</f>
        <v>246781</v>
      </c>
      <c r="E634" t="str">
        <f>("622454662186")</f>
        <v>622454662186</v>
      </c>
      <c r="G634" t="s">
        <v>653</v>
      </c>
      <c r="H634" s="2">
        <v>5928.51</v>
      </c>
      <c r="I634" t="s">
        <v>20</v>
      </c>
      <c r="J634" s="1">
        <v>43466</v>
      </c>
      <c r="K634">
        <v>1E-3</v>
      </c>
      <c r="L634">
        <v>2E-3</v>
      </c>
      <c r="N634" t="s">
        <v>21</v>
      </c>
    </row>
    <row r="635" spans="1:14" x14ac:dyDescent="0.3">
      <c r="A635" t="s">
        <v>16</v>
      </c>
      <c r="B635" t="s">
        <v>17</v>
      </c>
      <c r="C635" t="s">
        <v>18</v>
      </c>
      <c r="D635" t="str">
        <f>("246784")</f>
        <v>246784</v>
      </c>
      <c r="E635" t="str">
        <f>("622454662216")</f>
        <v>622454662216</v>
      </c>
      <c r="G635" t="s">
        <v>654</v>
      </c>
      <c r="H635" s="2">
        <v>6981.37</v>
      </c>
      <c r="I635" t="s">
        <v>20</v>
      </c>
      <c r="J635" s="1">
        <v>43466</v>
      </c>
      <c r="K635">
        <v>1E-3</v>
      </c>
      <c r="L635">
        <v>2E-3</v>
      </c>
      <c r="N635" t="s">
        <v>21</v>
      </c>
    </row>
    <row r="636" spans="1:14" x14ac:dyDescent="0.3">
      <c r="A636" t="s">
        <v>16</v>
      </c>
      <c r="B636" t="s">
        <v>17</v>
      </c>
      <c r="C636" t="s">
        <v>18</v>
      </c>
      <c r="D636" t="str">
        <f>("246692")</f>
        <v>246692</v>
      </c>
      <c r="E636" t="str">
        <f>("622454660373")</f>
        <v>622454660373</v>
      </c>
      <c r="G636" t="s">
        <v>655</v>
      </c>
      <c r="H636" s="2">
        <v>9135.3700000000008</v>
      </c>
      <c r="I636" t="s">
        <v>20</v>
      </c>
      <c r="J636" s="1">
        <v>43466</v>
      </c>
      <c r="K636">
        <v>1E-3</v>
      </c>
      <c r="L636">
        <v>2E-3</v>
      </c>
      <c r="N636" t="s">
        <v>21</v>
      </c>
    </row>
    <row r="637" spans="1:14" x14ac:dyDescent="0.3">
      <c r="A637" t="s">
        <v>16</v>
      </c>
      <c r="B637" t="s">
        <v>17</v>
      </c>
      <c r="C637" t="s">
        <v>18</v>
      </c>
      <c r="D637" t="str">
        <f>("246788")</f>
        <v>246788</v>
      </c>
      <c r="E637" t="str">
        <f>("622454662254")</f>
        <v>622454662254</v>
      </c>
      <c r="G637" t="s">
        <v>656</v>
      </c>
      <c r="H637" s="2">
        <v>5102.6499999999996</v>
      </c>
      <c r="I637" t="s">
        <v>20</v>
      </c>
      <c r="J637" s="1">
        <v>43466</v>
      </c>
      <c r="K637">
        <v>1E-3</v>
      </c>
      <c r="L637">
        <v>2E-3</v>
      </c>
      <c r="N637" t="s">
        <v>21</v>
      </c>
    </row>
    <row r="638" spans="1:14" x14ac:dyDescent="0.3">
      <c r="A638" t="s">
        <v>16</v>
      </c>
      <c r="B638" t="s">
        <v>17</v>
      </c>
      <c r="C638" t="s">
        <v>18</v>
      </c>
      <c r="D638" t="str">
        <f>("246791")</f>
        <v>246791</v>
      </c>
      <c r="E638" t="str">
        <f>("622454662285")</f>
        <v>622454662285</v>
      </c>
      <c r="G638" t="s">
        <v>657</v>
      </c>
      <c r="H638" s="2">
        <v>5840.5</v>
      </c>
      <c r="I638" t="s">
        <v>20</v>
      </c>
      <c r="J638" s="1">
        <v>43466</v>
      </c>
      <c r="K638">
        <v>1E-3</v>
      </c>
      <c r="L638">
        <v>2E-3</v>
      </c>
      <c r="N638" t="s">
        <v>21</v>
      </c>
    </row>
    <row r="639" spans="1:14" x14ac:dyDescent="0.3">
      <c r="A639" t="s">
        <v>16</v>
      </c>
      <c r="B639" t="s">
        <v>17</v>
      </c>
      <c r="C639" t="s">
        <v>18</v>
      </c>
      <c r="D639" t="str">
        <f>("246794")</f>
        <v>246794</v>
      </c>
      <c r="E639" t="str">
        <f>("622454662315")</f>
        <v>622454662315</v>
      </c>
      <c r="G639" t="s">
        <v>658</v>
      </c>
      <c r="H639" s="2">
        <v>6467.51</v>
      </c>
      <c r="I639" t="s">
        <v>20</v>
      </c>
      <c r="J639" s="1">
        <v>43466</v>
      </c>
      <c r="K639">
        <v>1E-3</v>
      </c>
      <c r="L639">
        <v>2E-3</v>
      </c>
      <c r="N639" t="s">
        <v>21</v>
      </c>
    </row>
    <row r="640" spans="1:14" x14ac:dyDescent="0.3">
      <c r="A640" t="s">
        <v>16</v>
      </c>
      <c r="B640" t="s">
        <v>17</v>
      </c>
      <c r="C640" t="s">
        <v>18</v>
      </c>
      <c r="D640" t="str">
        <f>("246797")</f>
        <v>246797</v>
      </c>
      <c r="E640" t="str">
        <f>("622454662346")</f>
        <v>622454662346</v>
      </c>
      <c r="G640" t="s">
        <v>659</v>
      </c>
      <c r="H640" s="2">
        <v>6537.46</v>
      </c>
      <c r="I640" t="s">
        <v>20</v>
      </c>
      <c r="J640" s="1">
        <v>43466</v>
      </c>
      <c r="K640">
        <v>1E-3</v>
      </c>
      <c r="L640">
        <v>2E-3</v>
      </c>
      <c r="N640" t="s">
        <v>21</v>
      </c>
    </row>
    <row r="641" spans="1:14" x14ac:dyDescent="0.3">
      <c r="A641" t="s">
        <v>16</v>
      </c>
      <c r="B641" t="s">
        <v>17</v>
      </c>
      <c r="C641" t="s">
        <v>18</v>
      </c>
      <c r="D641" t="str">
        <f>("246800")</f>
        <v>246800</v>
      </c>
      <c r="E641" t="str">
        <f>("622454662377")</f>
        <v>622454662377</v>
      </c>
      <c r="G641" t="s">
        <v>660</v>
      </c>
      <c r="H641" s="2">
        <v>6675.17</v>
      </c>
      <c r="I641" t="s">
        <v>20</v>
      </c>
      <c r="J641" s="1">
        <v>43466</v>
      </c>
      <c r="K641">
        <v>1E-3</v>
      </c>
      <c r="L641">
        <v>2E-3</v>
      </c>
      <c r="N641" t="s">
        <v>21</v>
      </c>
    </row>
    <row r="642" spans="1:14" x14ac:dyDescent="0.3">
      <c r="A642" t="s">
        <v>16</v>
      </c>
      <c r="B642" t="s">
        <v>17</v>
      </c>
      <c r="C642" t="s">
        <v>18</v>
      </c>
      <c r="D642" t="str">
        <f>("246804")</f>
        <v>246804</v>
      </c>
      <c r="E642" t="str">
        <f>("622454662414")</f>
        <v>622454662414</v>
      </c>
      <c r="G642" t="s">
        <v>661</v>
      </c>
      <c r="H642" s="2">
        <v>6724.14</v>
      </c>
      <c r="I642" t="s">
        <v>20</v>
      </c>
      <c r="J642" s="1">
        <v>43466</v>
      </c>
      <c r="K642">
        <v>1E-3</v>
      </c>
      <c r="L642">
        <v>2E-3</v>
      </c>
      <c r="N642" t="s">
        <v>21</v>
      </c>
    </row>
    <row r="643" spans="1:14" x14ac:dyDescent="0.3">
      <c r="A643" t="s">
        <v>16</v>
      </c>
      <c r="B643" t="s">
        <v>17</v>
      </c>
      <c r="C643" t="s">
        <v>18</v>
      </c>
      <c r="D643" t="str">
        <f>("246807")</f>
        <v>246807</v>
      </c>
      <c r="E643" t="str">
        <f>("622454662445")</f>
        <v>622454662445</v>
      </c>
      <c r="G643" t="s">
        <v>662</v>
      </c>
      <c r="H643" s="2">
        <v>9444.68</v>
      </c>
      <c r="I643" t="s">
        <v>20</v>
      </c>
      <c r="J643" s="1">
        <v>43466</v>
      </c>
      <c r="K643">
        <v>1E-3</v>
      </c>
      <c r="L643">
        <v>2E-3</v>
      </c>
      <c r="N643" t="s">
        <v>21</v>
      </c>
    </row>
    <row r="644" spans="1:14" x14ac:dyDescent="0.3">
      <c r="A644" t="s">
        <v>16</v>
      </c>
      <c r="B644" t="s">
        <v>17</v>
      </c>
      <c r="C644" t="s">
        <v>18</v>
      </c>
      <c r="D644" t="str">
        <f>("246811")</f>
        <v>246811</v>
      </c>
      <c r="E644" t="str">
        <f>("622454662483")</f>
        <v>622454662483</v>
      </c>
      <c r="G644" t="s">
        <v>663</v>
      </c>
      <c r="H644" s="2">
        <v>10357.26</v>
      </c>
      <c r="I644" t="s">
        <v>20</v>
      </c>
      <c r="J644" s="1">
        <v>43466</v>
      </c>
      <c r="K644">
        <v>1E-3</v>
      </c>
      <c r="L644">
        <v>2E-3</v>
      </c>
      <c r="N644" t="s">
        <v>21</v>
      </c>
    </row>
    <row r="645" spans="1:14" x14ac:dyDescent="0.3">
      <c r="A645" t="s">
        <v>16</v>
      </c>
      <c r="B645" t="s">
        <v>17</v>
      </c>
      <c r="C645" t="s">
        <v>18</v>
      </c>
      <c r="D645" t="str">
        <f>("246694")</f>
        <v>246694</v>
      </c>
      <c r="E645" t="str">
        <f>("622454660397")</f>
        <v>622454660397</v>
      </c>
      <c r="G645" t="s">
        <v>664</v>
      </c>
      <c r="H645" s="2">
        <v>11387.96</v>
      </c>
      <c r="I645" t="s">
        <v>20</v>
      </c>
      <c r="J645" s="1">
        <v>43466</v>
      </c>
      <c r="K645">
        <v>1E-3</v>
      </c>
      <c r="L645">
        <v>2E-3</v>
      </c>
      <c r="N645" t="s">
        <v>21</v>
      </c>
    </row>
    <row r="646" spans="1:14" x14ac:dyDescent="0.3">
      <c r="A646" t="s">
        <v>16</v>
      </c>
      <c r="B646" t="s">
        <v>17</v>
      </c>
      <c r="C646" t="s">
        <v>18</v>
      </c>
      <c r="D646" t="str">
        <f>("246819")</f>
        <v>246819</v>
      </c>
      <c r="E646" t="str">
        <f>("622454662568")</f>
        <v>622454662568</v>
      </c>
      <c r="G646" t="s">
        <v>665</v>
      </c>
      <c r="H646" s="2">
        <v>6579.81</v>
      </c>
      <c r="I646" t="s">
        <v>20</v>
      </c>
      <c r="J646" s="1">
        <v>43466</v>
      </c>
      <c r="K646">
        <v>1E-3</v>
      </c>
      <c r="L646">
        <v>2E-3</v>
      </c>
      <c r="N646" t="s">
        <v>21</v>
      </c>
    </row>
    <row r="647" spans="1:14" x14ac:dyDescent="0.3">
      <c r="A647" t="s">
        <v>16</v>
      </c>
      <c r="B647" t="s">
        <v>17</v>
      </c>
      <c r="C647" t="s">
        <v>18</v>
      </c>
      <c r="D647" t="str">
        <f>("246822")</f>
        <v>246822</v>
      </c>
      <c r="E647" t="str">
        <f>("622454662599")</f>
        <v>622454662599</v>
      </c>
      <c r="G647" t="s">
        <v>666</v>
      </c>
      <c r="H647" s="2">
        <v>6883.56</v>
      </c>
      <c r="I647" t="s">
        <v>20</v>
      </c>
      <c r="J647" s="1">
        <v>43466</v>
      </c>
      <c r="K647">
        <v>1E-3</v>
      </c>
      <c r="L647">
        <v>2E-3</v>
      </c>
      <c r="N647" t="s">
        <v>21</v>
      </c>
    </row>
    <row r="648" spans="1:14" x14ac:dyDescent="0.3">
      <c r="A648" t="s">
        <v>16</v>
      </c>
      <c r="B648" t="s">
        <v>17</v>
      </c>
      <c r="C648" t="s">
        <v>18</v>
      </c>
      <c r="D648" t="str">
        <f>("246825")</f>
        <v>246825</v>
      </c>
      <c r="E648" t="str">
        <f>("622454662742")</f>
        <v>622454662742</v>
      </c>
      <c r="G648" t="s">
        <v>667</v>
      </c>
      <c r="H648" s="2">
        <v>8315.93</v>
      </c>
      <c r="I648" t="s">
        <v>20</v>
      </c>
      <c r="J648" s="1">
        <v>43466</v>
      </c>
      <c r="K648">
        <v>1E-3</v>
      </c>
      <c r="L648">
        <v>2E-3</v>
      </c>
      <c r="N648" t="s">
        <v>21</v>
      </c>
    </row>
    <row r="649" spans="1:14" x14ac:dyDescent="0.3">
      <c r="A649" t="s">
        <v>16</v>
      </c>
      <c r="B649" t="s">
        <v>17</v>
      </c>
      <c r="C649" t="s">
        <v>18</v>
      </c>
      <c r="D649" t="str">
        <f>("246828")</f>
        <v>246828</v>
      </c>
      <c r="E649" t="str">
        <f>("622454662841")</f>
        <v>622454662841</v>
      </c>
      <c r="G649" t="s">
        <v>668</v>
      </c>
      <c r="H649" s="2">
        <v>8436.07</v>
      </c>
      <c r="I649" t="s">
        <v>20</v>
      </c>
      <c r="J649" s="1">
        <v>43466</v>
      </c>
      <c r="K649">
        <v>1E-3</v>
      </c>
      <c r="L649">
        <v>2E-3</v>
      </c>
      <c r="N649" t="s">
        <v>21</v>
      </c>
    </row>
    <row r="650" spans="1:14" x14ac:dyDescent="0.3">
      <c r="A650" t="s">
        <v>16</v>
      </c>
      <c r="B650" t="s">
        <v>17</v>
      </c>
      <c r="C650" t="s">
        <v>18</v>
      </c>
      <c r="D650" t="str">
        <f>("246831")</f>
        <v>246831</v>
      </c>
      <c r="E650" t="str">
        <f>("622454662889")</f>
        <v>622454662889</v>
      </c>
      <c r="G650" t="s">
        <v>669</v>
      </c>
      <c r="H650" s="2">
        <v>8888.64</v>
      </c>
      <c r="I650" t="s">
        <v>20</v>
      </c>
      <c r="J650" s="1">
        <v>43466</v>
      </c>
      <c r="K650">
        <v>1E-3</v>
      </c>
      <c r="L650">
        <v>2E-3</v>
      </c>
      <c r="N650" t="s">
        <v>21</v>
      </c>
    </row>
    <row r="651" spans="1:14" x14ac:dyDescent="0.3">
      <c r="A651" t="s">
        <v>16</v>
      </c>
      <c r="B651" t="s">
        <v>17</v>
      </c>
      <c r="C651" t="s">
        <v>18</v>
      </c>
      <c r="D651" t="str">
        <f>("246835")</f>
        <v>246835</v>
      </c>
      <c r="E651" t="str">
        <f>("622454662926")</f>
        <v>622454662926</v>
      </c>
      <c r="G651" t="s">
        <v>670</v>
      </c>
      <c r="H651" s="2">
        <v>9689.89</v>
      </c>
      <c r="I651" t="s">
        <v>20</v>
      </c>
      <c r="J651" s="1">
        <v>43466</v>
      </c>
      <c r="K651">
        <v>1E-3</v>
      </c>
      <c r="L651">
        <v>2E-3</v>
      </c>
      <c r="N651" t="s">
        <v>21</v>
      </c>
    </row>
    <row r="652" spans="1:14" x14ac:dyDescent="0.3">
      <c r="A652" t="s">
        <v>16</v>
      </c>
      <c r="B652" t="s">
        <v>17</v>
      </c>
      <c r="C652" t="s">
        <v>18</v>
      </c>
      <c r="D652" t="str">
        <f>("246844")</f>
        <v>246844</v>
      </c>
      <c r="E652" t="str">
        <f>("622454663015")</f>
        <v>622454663015</v>
      </c>
      <c r="G652" t="s">
        <v>671</v>
      </c>
      <c r="H652" s="2">
        <v>10435</v>
      </c>
      <c r="I652" t="s">
        <v>20</v>
      </c>
      <c r="J652" s="1">
        <v>43466</v>
      </c>
      <c r="K652">
        <v>1E-3</v>
      </c>
      <c r="L652">
        <v>2E-3</v>
      </c>
      <c r="N652" t="s">
        <v>21</v>
      </c>
    </row>
    <row r="653" spans="1:14" x14ac:dyDescent="0.3">
      <c r="A653" t="s">
        <v>16</v>
      </c>
      <c r="B653" t="s">
        <v>17</v>
      </c>
      <c r="C653" t="s">
        <v>18</v>
      </c>
      <c r="D653" t="str">
        <f>("246839")</f>
        <v>246839</v>
      </c>
      <c r="E653" t="str">
        <f>("622454662964")</f>
        <v>622454662964</v>
      </c>
      <c r="G653" t="s">
        <v>672</v>
      </c>
      <c r="H653" s="2">
        <v>11860.81</v>
      </c>
      <c r="I653" t="s">
        <v>20</v>
      </c>
      <c r="J653" s="1">
        <v>43466</v>
      </c>
      <c r="K653">
        <v>1E-3</v>
      </c>
      <c r="L653">
        <v>2E-3</v>
      </c>
      <c r="N653" t="s">
        <v>21</v>
      </c>
    </row>
    <row r="654" spans="1:14" x14ac:dyDescent="0.3">
      <c r="A654" t="s">
        <v>16</v>
      </c>
      <c r="B654" t="s">
        <v>17</v>
      </c>
      <c r="C654" t="s">
        <v>18</v>
      </c>
      <c r="D654" t="str">
        <f>("246841")</f>
        <v>246841</v>
      </c>
      <c r="E654" t="str">
        <f>("622454662988")</f>
        <v>622454662988</v>
      </c>
      <c r="G654" t="s">
        <v>673</v>
      </c>
      <c r="H654" s="2">
        <v>13274.2</v>
      </c>
      <c r="I654" t="s">
        <v>20</v>
      </c>
      <c r="J654" s="1">
        <v>43466</v>
      </c>
      <c r="K654">
        <v>1E-3</v>
      </c>
      <c r="L654">
        <v>2E-3</v>
      </c>
      <c r="N654" t="s">
        <v>21</v>
      </c>
    </row>
    <row r="655" spans="1:14" x14ac:dyDescent="0.3">
      <c r="A655" t="s">
        <v>16</v>
      </c>
      <c r="B655" t="s">
        <v>17</v>
      </c>
      <c r="C655" t="s">
        <v>18</v>
      </c>
      <c r="D655" t="str">
        <f>("246697")</f>
        <v>246697</v>
      </c>
      <c r="E655" t="str">
        <f>("622454660427")</f>
        <v>622454660427</v>
      </c>
      <c r="G655" t="s">
        <v>674</v>
      </c>
      <c r="H655" s="2">
        <v>14397.63</v>
      </c>
      <c r="I655" t="s">
        <v>20</v>
      </c>
      <c r="J655" s="1">
        <v>43466</v>
      </c>
      <c r="K655">
        <v>1E-3</v>
      </c>
      <c r="L655">
        <v>2E-3</v>
      </c>
      <c r="N655" t="s">
        <v>21</v>
      </c>
    </row>
    <row r="656" spans="1:14" x14ac:dyDescent="0.3">
      <c r="A656" t="s">
        <v>16</v>
      </c>
      <c r="B656" t="s">
        <v>17</v>
      </c>
      <c r="C656" t="s">
        <v>18</v>
      </c>
      <c r="D656" t="str">
        <f>("246847")</f>
        <v>246847</v>
      </c>
      <c r="E656" t="str">
        <f>("622454663046")</f>
        <v>622454663046</v>
      </c>
      <c r="G656" t="s">
        <v>675</v>
      </c>
      <c r="H656" s="2">
        <v>8455.5499999999993</v>
      </c>
      <c r="I656" t="s">
        <v>20</v>
      </c>
      <c r="J656" s="1">
        <v>43466</v>
      </c>
      <c r="K656">
        <v>1E-3</v>
      </c>
      <c r="L656">
        <v>2E-3</v>
      </c>
      <c r="N656" t="s">
        <v>21</v>
      </c>
    </row>
    <row r="657" spans="1:14" x14ac:dyDescent="0.3">
      <c r="A657" t="s">
        <v>16</v>
      </c>
      <c r="B657" t="s">
        <v>17</v>
      </c>
      <c r="C657" t="s">
        <v>18</v>
      </c>
      <c r="D657" t="str">
        <f>("246850")</f>
        <v>246850</v>
      </c>
      <c r="E657" t="str">
        <f>("622454663077")</f>
        <v>622454663077</v>
      </c>
      <c r="G657" t="s">
        <v>676</v>
      </c>
      <c r="H657" s="2">
        <v>8845.68</v>
      </c>
      <c r="I657" t="s">
        <v>20</v>
      </c>
      <c r="J657" s="1">
        <v>43466</v>
      </c>
      <c r="K657">
        <v>1E-3</v>
      </c>
      <c r="L657">
        <v>2E-3</v>
      </c>
      <c r="N657" t="s">
        <v>21</v>
      </c>
    </row>
    <row r="658" spans="1:14" x14ac:dyDescent="0.3">
      <c r="A658" t="s">
        <v>16</v>
      </c>
      <c r="B658" t="s">
        <v>17</v>
      </c>
      <c r="C658" t="s">
        <v>18</v>
      </c>
      <c r="D658" t="str">
        <f>("246853")</f>
        <v>246853</v>
      </c>
      <c r="E658" t="str">
        <f>("622454663107")</f>
        <v>622454663107</v>
      </c>
      <c r="G658" t="s">
        <v>677</v>
      </c>
      <c r="H658" s="2">
        <v>10686.26</v>
      </c>
      <c r="I658" t="s">
        <v>20</v>
      </c>
      <c r="J658" s="1">
        <v>43466</v>
      </c>
      <c r="K658">
        <v>1E-3</v>
      </c>
      <c r="L658">
        <v>2E-3</v>
      </c>
      <c r="N658" t="s">
        <v>21</v>
      </c>
    </row>
    <row r="659" spans="1:14" x14ac:dyDescent="0.3">
      <c r="A659" t="s">
        <v>16</v>
      </c>
      <c r="B659" t="s">
        <v>17</v>
      </c>
      <c r="C659" t="s">
        <v>18</v>
      </c>
      <c r="D659" t="str">
        <f>("246856")</f>
        <v>246856</v>
      </c>
      <c r="E659" t="str">
        <f>("622454663138")</f>
        <v>622454663138</v>
      </c>
      <c r="G659" t="s">
        <v>678</v>
      </c>
      <c r="H659" s="2">
        <v>10840.77</v>
      </c>
      <c r="I659" t="s">
        <v>20</v>
      </c>
      <c r="J659" s="1">
        <v>43466</v>
      </c>
      <c r="K659">
        <v>1E-3</v>
      </c>
      <c r="L659">
        <v>2E-3</v>
      </c>
      <c r="N659" t="s">
        <v>21</v>
      </c>
    </row>
    <row r="660" spans="1:14" x14ac:dyDescent="0.3">
      <c r="A660" t="s">
        <v>16</v>
      </c>
      <c r="B660" t="s">
        <v>17</v>
      </c>
      <c r="C660" t="s">
        <v>18</v>
      </c>
      <c r="D660" t="str">
        <f>("246859")</f>
        <v>246859</v>
      </c>
      <c r="E660" t="str">
        <f>("622454663169")</f>
        <v>622454663169</v>
      </c>
      <c r="G660" t="s">
        <v>679</v>
      </c>
      <c r="H660" s="2">
        <v>11422.32</v>
      </c>
      <c r="I660" t="s">
        <v>20</v>
      </c>
      <c r="J660" s="1">
        <v>43466</v>
      </c>
      <c r="K660">
        <v>1E-3</v>
      </c>
      <c r="L660">
        <v>2E-3</v>
      </c>
      <c r="N660" t="s">
        <v>21</v>
      </c>
    </row>
    <row r="661" spans="1:14" x14ac:dyDescent="0.3">
      <c r="A661" t="s">
        <v>16</v>
      </c>
      <c r="B661" t="s">
        <v>17</v>
      </c>
      <c r="C661" t="s">
        <v>18</v>
      </c>
      <c r="D661" t="str">
        <f>("246863")</f>
        <v>246863</v>
      </c>
      <c r="E661" t="str">
        <f>("622454663206")</f>
        <v>622454663206</v>
      </c>
      <c r="G661" t="s">
        <v>680</v>
      </c>
      <c r="H661" s="2">
        <v>12451.83</v>
      </c>
      <c r="I661" t="s">
        <v>20</v>
      </c>
      <c r="J661" s="1">
        <v>43466</v>
      </c>
      <c r="K661">
        <v>1E-3</v>
      </c>
      <c r="L661">
        <v>2E-3</v>
      </c>
      <c r="N661" t="s">
        <v>21</v>
      </c>
    </row>
    <row r="662" spans="1:14" x14ac:dyDescent="0.3">
      <c r="A662" t="s">
        <v>16</v>
      </c>
      <c r="B662" t="s">
        <v>17</v>
      </c>
      <c r="C662" t="s">
        <v>18</v>
      </c>
      <c r="D662" t="str">
        <f>("246813")</f>
        <v>246813</v>
      </c>
      <c r="E662" t="str">
        <f>("622454662506")</f>
        <v>622454662506</v>
      </c>
      <c r="G662" t="s">
        <v>681</v>
      </c>
      <c r="H662" s="2">
        <v>13409.44</v>
      </c>
      <c r="I662" t="s">
        <v>20</v>
      </c>
      <c r="J662" s="1">
        <v>43466</v>
      </c>
      <c r="K662">
        <v>1E-3</v>
      </c>
      <c r="L662">
        <v>2E-3</v>
      </c>
      <c r="N662" t="s">
        <v>21</v>
      </c>
    </row>
    <row r="663" spans="1:14" x14ac:dyDescent="0.3">
      <c r="A663" t="s">
        <v>16</v>
      </c>
      <c r="B663" t="s">
        <v>17</v>
      </c>
      <c r="C663" t="s">
        <v>18</v>
      </c>
      <c r="D663" t="str">
        <f>("246867")</f>
        <v>246867</v>
      </c>
      <c r="E663" t="str">
        <f>("622454663244")</f>
        <v>622454663244</v>
      </c>
      <c r="G663" t="s">
        <v>682</v>
      </c>
      <c r="H663" s="2">
        <v>15241.64</v>
      </c>
      <c r="I663" t="s">
        <v>20</v>
      </c>
      <c r="J663" s="1">
        <v>43466</v>
      </c>
      <c r="K663">
        <v>1E-3</v>
      </c>
      <c r="L663">
        <v>2E-3</v>
      </c>
      <c r="N663" t="s">
        <v>21</v>
      </c>
    </row>
    <row r="664" spans="1:14" x14ac:dyDescent="0.3">
      <c r="A664" t="s">
        <v>16</v>
      </c>
      <c r="B664" t="s">
        <v>17</v>
      </c>
      <c r="C664" t="s">
        <v>18</v>
      </c>
      <c r="D664" t="str">
        <f>("246869")</f>
        <v>246869</v>
      </c>
      <c r="E664" t="str">
        <f>("622454663268")</f>
        <v>622454663268</v>
      </c>
      <c r="G664" t="s">
        <v>683</v>
      </c>
      <c r="H664" s="2">
        <v>17058.05</v>
      </c>
      <c r="I664" t="s">
        <v>20</v>
      </c>
      <c r="J664" s="1">
        <v>43466</v>
      </c>
      <c r="K664">
        <v>1E-3</v>
      </c>
      <c r="L664">
        <v>2E-3</v>
      </c>
      <c r="N664" t="s">
        <v>21</v>
      </c>
    </row>
    <row r="665" spans="1:14" x14ac:dyDescent="0.3">
      <c r="A665" t="s">
        <v>16</v>
      </c>
      <c r="B665" t="s">
        <v>17</v>
      </c>
      <c r="C665" t="s">
        <v>18</v>
      </c>
      <c r="D665" t="str">
        <f>("246872")</f>
        <v>246872</v>
      </c>
      <c r="E665" t="str">
        <f>("622454663299")</f>
        <v>622454663299</v>
      </c>
      <c r="G665" t="s">
        <v>684</v>
      </c>
      <c r="H665" s="2">
        <v>18501.810000000001</v>
      </c>
      <c r="I665" t="s">
        <v>20</v>
      </c>
      <c r="J665" s="1">
        <v>43466</v>
      </c>
      <c r="K665">
        <v>1E-3</v>
      </c>
      <c r="L665">
        <v>2E-3</v>
      </c>
      <c r="N665" t="s">
        <v>21</v>
      </c>
    </row>
    <row r="666" spans="1:14" x14ac:dyDescent="0.3">
      <c r="A666" t="s">
        <v>16</v>
      </c>
      <c r="B666" t="s">
        <v>17</v>
      </c>
      <c r="C666" t="s">
        <v>18</v>
      </c>
      <c r="D666" t="str">
        <f>("246699")</f>
        <v>246699</v>
      </c>
      <c r="E666" t="str">
        <f>("622454660441")</f>
        <v>622454660441</v>
      </c>
      <c r="G666" t="s">
        <v>685</v>
      </c>
      <c r="H666" s="2">
        <v>23127.19</v>
      </c>
      <c r="I666" t="s">
        <v>20</v>
      </c>
      <c r="J666" s="1">
        <v>43466</v>
      </c>
      <c r="K666">
        <v>1E-3</v>
      </c>
      <c r="L666">
        <v>2E-3</v>
      </c>
      <c r="N666" t="s">
        <v>21</v>
      </c>
    </row>
    <row r="667" spans="1:14" x14ac:dyDescent="0.3">
      <c r="A667" t="s">
        <v>16</v>
      </c>
      <c r="B667" t="s">
        <v>17</v>
      </c>
      <c r="C667" t="s">
        <v>18</v>
      </c>
      <c r="D667" t="str">
        <f>("246874")</f>
        <v>246874</v>
      </c>
      <c r="E667" t="str">
        <f>("622454663312")</f>
        <v>622454663312</v>
      </c>
      <c r="G667" t="s">
        <v>686</v>
      </c>
      <c r="H667" s="2">
        <v>9679.1299999999992</v>
      </c>
      <c r="I667" t="s">
        <v>20</v>
      </c>
      <c r="J667" s="1">
        <v>43466</v>
      </c>
      <c r="K667">
        <v>1E-3</v>
      </c>
      <c r="L667">
        <v>2E-3</v>
      </c>
      <c r="N667" t="s">
        <v>21</v>
      </c>
    </row>
    <row r="668" spans="1:14" x14ac:dyDescent="0.3">
      <c r="A668" t="s">
        <v>16</v>
      </c>
      <c r="B668" t="s">
        <v>17</v>
      </c>
      <c r="C668" t="s">
        <v>18</v>
      </c>
      <c r="D668" t="str">
        <f>("246877")</f>
        <v>246877</v>
      </c>
      <c r="E668" t="str">
        <f>("622454663343")</f>
        <v>622454663343</v>
      </c>
      <c r="G668" t="s">
        <v>687</v>
      </c>
      <c r="H668" s="2">
        <v>10490.5</v>
      </c>
      <c r="I668" t="s">
        <v>20</v>
      </c>
      <c r="J668" s="1">
        <v>43466</v>
      </c>
      <c r="K668">
        <v>1E-3</v>
      </c>
      <c r="L668">
        <v>2E-3</v>
      </c>
      <c r="N668" t="s">
        <v>21</v>
      </c>
    </row>
    <row r="669" spans="1:14" x14ac:dyDescent="0.3">
      <c r="A669" t="s">
        <v>16</v>
      </c>
      <c r="B669" t="s">
        <v>17</v>
      </c>
      <c r="C669" t="s">
        <v>18</v>
      </c>
      <c r="D669" t="str">
        <f>("246880")</f>
        <v>246880</v>
      </c>
      <c r="E669" t="str">
        <f>("622454663374")</f>
        <v>622454663374</v>
      </c>
      <c r="G669" t="s">
        <v>688</v>
      </c>
      <c r="H669" s="2">
        <v>10834.55</v>
      </c>
      <c r="I669" t="s">
        <v>20</v>
      </c>
      <c r="J669" s="1">
        <v>43466</v>
      </c>
      <c r="K669">
        <v>1E-3</v>
      </c>
      <c r="L669">
        <v>2E-3</v>
      </c>
      <c r="N669" t="s">
        <v>21</v>
      </c>
    </row>
    <row r="670" spans="1:14" x14ac:dyDescent="0.3">
      <c r="A670" t="s">
        <v>16</v>
      </c>
      <c r="B670" t="s">
        <v>17</v>
      </c>
      <c r="C670" t="s">
        <v>18</v>
      </c>
      <c r="D670" t="str">
        <f>("246883")</f>
        <v>246883</v>
      </c>
      <c r="E670" t="str">
        <f>("622454663404")</f>
        <v>622454663404</v>
      </c>
      <c r="G670" t="s">
        <v>689</v>
      </c>
      <c r="H670" s="2">
        <v>12602.48</v>
      </c>
      <c r="I670" t="s">
        <v>20</v>
      </c>
      <c r="J670" s="1">
        <v>43466</v>
      </c>
      <c r="K670">
        <v>1E-3</v>
      </c>
      <c r="L670">
        <v>2E-3</v>
      </c>
      <c r="N670" t="s">
        <v>21</v>
      </c>
    </row>
    <row r="671" spans="1:14" x14ac:dyDescent="0.3">
      <c r="A671" t="s">
        <v>16</v>
      </c>
      <c r="B671" t="s">
        <v>17</v>
      </c>
      <c r="C671" t="s">
        <v>18</v>
      </c>
      <c r="D671" t="str">
        <f>("246886")</f>
        <v>246886</v>
      </c>
      <c r="E671" t="str">
        <f>("622454663435")</f>
        <v>622454663435</v>
      </c>
      <c r="G671" t="s">
        <v>690</v>
      </c>
      <c r="H671" s="2">
        <v>13036.27</v>
      </c>
      <c r="I671" t="s">
        <v>20</v>
      </c>
      <c r="J671" s="1">
        <v>43466</v>
      </c>
      <c r="K671">
        <v>1E-3</v>
      </c>
      <c r="L671">
        <v>2E-3</v>
      </c>
      <c r="N671" t="s">
        <v>21</v>
      </c>
    </row>
    <row r="672" spans="1:14" x14ac:dyDescent="0.3">
      <c r="A672" t="s">
        <v>16</v>
      </c>
      <c r="B672" t="s">
        <v>17</v>
      </c>
      <c r="C672" t="s">
        <v>18</v>
      </c>
      <c r="D672" t="str">
        <f>("246890")</f>
        <v>246890</v>
      </c>
      <c r="E672" t="str">
        <f>("622454663473")</f>
        <v>622454663473</v>
      </c>
      <c r="G672" t="s">
        <v>691</v>
      </c>
      <c r="H672" s="2">
        <v>14164.01</v>
      </c>
      <c r="I672" t="s">
        <v>20</v>
      </c>
      <c r="J672" s="1">
        <v>43466</v>
      </c>
      <c r="K672">
        <v>1E-3</v>
      </c>
      <c r="L672">
        <v>2E-3</v>
      </c>
      <c r="N672" t="s">
        <v>21</v>
      </c>
    </row>
    <row r="673" spans="1:14" x14ac:dyDescent="0.3">
      <c r="A673" t="s">
        <v>16</v>
      </c>
      <c r="B673" t="s">
        <v>17</v>
      </c>
      <c r="C673" t="s">
        <v>18</v>
      </c>
      <c r="D673" t="str">
        <f>("246816")</f>
        <v>246816</v>
      </c>
      <c r="E673" t="str">
        <f>("622454662537")</f>
        <v>622454662537</v>
      </c>
      <c r="G673" t="s">
        <v>692</v>
      </c>
      <c r="H673" s="2">
        <v>15578.05</v>
      </c>
      <c r="I673" t="s">
        <v>20</v>
      </c>
      <c r="J673" s="1">
        <v>43466</v>
      </c>
      <c r="K673">
        <v>1E-3</v>
      </c>
      <c r="L673">
        <v>2E-3</v>
      </c>
      <c r="N673" t="s">
        <v>21</v>
      </c>
    </row>
    <row r="674" spans="1:14" x14ac:dyDescent="0.3">
      <c r="A674" t="s">
        <v>16</v>
      </c>
      <c r="B674" t="s">
        <v>17</v>
      </c>
      <c r="C674" t="s">
        <v>18</v>
      </c>
      <c r="D674" t="str">
        <f>("246894")</f>
        <v>246894</v>
      </c>
      <c r="E674" t="str">
        <f>("622454663510")</f>
        <v>622454663510</v>
      </c>
      <c r="G674" t="s">
        <v>693</v>
      </c>
      <c r="H674" s="2">
        <v>17240.98</v>
      </c>
      <c r="I674" t="s">
        <v>20</v>
      </c>
      <c r="J674" s="1">
        <v>43466</v>
      </c>
      <c r="K674">
        <v>1E-3</v>
      </c>
      <c r="L674">
        <v>2E-3</v>
      </c>
      <c r="N674" t="s">
        <v>21</v>
      </c>
    </row>
    <row r="675" spans="1:14" x14ac:dyDescent="0.3">
      <c r="A675" t="s">
        <v>16</v>
      </c>
      <c r="B675" t="s">
        <v>17</v>
      </c>
      <c r="C675" t="s">
        <v>18</v>
      </c>
      <c r="D675" t="str">
        <f>("246896")</f>
        <v>246896</v>
      </c>
      <c r="E675" t="str">
        <f>("622454663534")</f>
        <v>622454663534</v>
      </c>
      <c r="G675" t="s">
        <v>694</v>
      </c>
      <c r="H675" s="2">
        <v>17764.22</v>
      </c>
      <c r="I675" t="s">
        <v>20</v>
      </c>
      <c r="J675" s="1">
        <v>43466</v>
      </c>
      <c r="K675">
        <v>1E-3</v>
      </c>
      <c r="L675">
        <v>2E-3</v>
      </c>
      <c r="N675" t="s">
        <v>21</v>
      </c>
    </row>
    <row r="676" spans="1:14" x14ac:dyDescent="0.3">
      <c r="A676" t="s">
        <v>16</v>
      </c>
      <c r="B676" t="s">
        <v>17</v>
      </c>
      <c r="C676" t="s">
        <v>18</v>
      </c>
      <c r="D676" t="str">
        <f>("246899")</f>
        <v>246899</v>
      </c>
      <c r="E676" t="str">
        <f>("622454663565")</f>
        <v>622454663565</v>
      </c>
      <c r="G676" t="s">
        <v>695</v>
      </c>
      <c r="H676" s="2">
        <v>22402.51</v>
      </c>
      <c r="I676" t="s">
        <v>20</v>
      </c>
      <c r="J676" s="1">
        <v>43466</v>
      </c>
      <c r="K676">
        <v>1E-3</v>
      </c>
      <c r="L676">
        <v>2E-3</v>
      </c>
      <c r="N676" t="s">
        <v>21</v>
      </c>
    </row>
    <row r="677" spans="1:14" x14ac:dyDescent="0.3">
      <c r="A677" t="s">
        <v>16</v>
      </c>
      <c r="B677" t="s">
        <v>17</v>
      </c>
      <c r="C677" t="s">
        <v>18</v>
      </c>
      <c r="D677" t="str">
        <f>("246901")</f>
        <v>246901</v>
      </c>
      <c r="E677" t="str">
        <f>("622454663589")</f>
        <v>622454663589</v>
      </c>
      <c r="G677" t="s">
        <v>696</v>
      </c>
      <c r="H677" s="2">
        <v>25498.7</v>
      </c>
      <c r="I677" t="s">
        <v>20</v>
      </c>
      <c r="J677" s="1">
        <v>43466</v>
      </c>
      <c r="K677">
        <v>1E-3</v>
      </c>
      <c r="L677">
        <v>2E-3</v>
      </c>
      <c r="N677" t="s">
        <v>21</v>
      </c>
    </row>
    <row r="678" spans="1:14" x14ac:dyDescent="0.3">
      <c r="A678" t="s">
        <v>16</v>
      </c>
      <c r="B678" t="s">
        <v>17</v>
      </c>
      <c r="C678" t="s">
        <v>18</v>
      </c>
      <c r="D678" t="str">
        <f>("246701")</f>
        <v>246701</v>
      </c>
      <c r="E678" t="str">
        <f>("622454660465")</f>
        <v>622454660465</v>
      </c>
      <c r="G678" t="s">
        <v>697</v>
      </c>
      <c r="H678" s="2">
        <v>34163.129999999997</v>
      </c>
      <c r="I678" t="s">
        <v>20</v>
      </c>
      <c r="J678" s="1">
        <v>43466</v>
      </c>
      <c r="K678">
        <v>1E-3</v>
      </c>
      <c r="L678">
        <v>2E-3</v>
      </c>
      <c r="N678" t="s">
        <v>21</v>
      </c>
    </row>
    <row r="679" spans="1:14" x14ac:dyDescent="0.3">
      <c r="A679" t="s">
        <v>16</v>
      </c>
      <c r="B679" t="s">
        <v>17</v>
      </c>
      <c r="C679" t="s">
        <v>18</v>
      </c>
      <c r="D679" t="str">
        <f>("246372")</f>
        <v>246372</v>
      </c>
      <c r="E679" t="str">
        <f>("622454657120")</f>
        <v>622454657120</v>
      </c>
      <c r="G679" t="s">
        <v>698</v>
      </c>
      <c r="H679" s="2">
        <v>143.68</v>
      </c>
      <c r="I679" t="s">
        <v>20</v>
      </c>
      <c r="J679" s="1">
        <v>43466</v>
      </c>
      <c r="K679">
        <v>1E-3</v>
      </c>
      <c r="L679">
        <v>2E-3</v>
      </c>
      <c r="N679" t="s">
        <v>21</v>
      </c>
    </row>
    <row r="680" spans="1:14" x14ac:dyDescent="0.3">
      <c r="A680" t="s">
        <v>16</v>
      </c>
      <c r="B680" t="s">
        <v>17</v>
      </c>
      <c r="C680" t="s">
        <v>18</v>
      </c>
      <c r="D680" t="str">
        <f>("246375")</f>
        <v>246375</v>
      </c>
      <c r="E680" t="str">
        <f>("622454657151")</f>
        <v>622454657151</v>
      </c>
      <c r="G680" t="s">
        <v>699</v>
      </c>
      <c r="H680" s="2">
        <v>165.27</v>
      </c>
      <c r="I680" t="s">
        <v>20</v>
      </c>
      <c r="J680" s="1">
        <v>43466</v>
      </c>
      <c r="K680">
        <v>1E-3</v>
      </c>
      <c r="L680">
        <v>2E-3</v>
      </c>
      <c r="N680" t="s">
        <v>21</v>
      </c>
    </row>
    <row r="681" spans="1:14" x14ac:dyDescent="0.3">
      <c r="A681" t="s">
        <v>16</v>
      </c>
      <c r="B681" t="s">
        <v>17</v>
      </c>
      <c r="C681" t="s">
        <v>18</v>
      </c>
      <c r="D681" t="str">
        <f>("246360")</f>
        <v>246360</v>
      </c>
      <c r="E681" t="str">
        <f>("622454657007")</f>
        <v>622454657007</v>
      </c>
      <c r="G681" t="s">
        <v>700</v>
      </c>
      <c r="H681" s="2">
        <v>406.78</v>
      </c>
      <c r="I681" t="s">
        <v>20</v>
      </c>
      <c r="J681" s="1">
        <v>43466</v>
      </c>
      <c r="K681">
        <v>1E-3</v>
      </c>
      <c r="L681">
        <v>2E-3</v>
      </c>
      <c r="N681" t="s">
        <v>21</v>
      </c>
    </row>
    <row r="682" spans="1:14" x14ac:dyDescent="0.3">
      <c r="A682" t="s">
        <v>16</v>
      </c>
      <c r="B682" t="s">
        <v>17</v>
      </c>
      <c r="C682" t="s">
        <v>18</v>
      </c>
      <c r="D682" t="str">
        <f>("246378")</f>
        <v>246378</v>
      </c>
      <c r="E682" t="str">
        <f>("622454657182")</f>
        <v>622454657182</v>
      </c>
      <c r="G682" t="s">
        <v>701</v>
      </c>
      <c r="H682" s="2">
        <v>540.85</v>
      </c>
      <c r="I682" t="s">
        <v>20</v>
      </c>
      <c r="J682" s="1">
        <v>43466</v>
      </c>
      <c r="K682">
        <v>1E-3</v>
      </c>
      <c r="L682">
        <v>2E-3</v>
      </c>
      <c r="N682" t="s">
        <v>21</v>
      </c>
    </row>
    <row r="683" spans="1:14" x14ac:dyDescent="0.3">
      <c r="A683" t="s">
        <v>16</v>
      </c>
      <c r="B683" t="s">
        <v>17</v>
      </c>
      <c r="C683" t="s">
        <v>18</v>
      </c>
      <c r="D683" t="str">
        <f>("246381")</f>
        <v>246381</v>
      </c>
      <c r="E683" t="str">
        <f>("622454657212")</f>
        <v>622454657212</v>
      </c>
      <c r="G683" t="s">
        <v>702</v>
      </c>
      <c r="H683" s="2">
        <v>619.49</v>
      </c>
      <c r="I683" t="s">
        <v>20</v>
      </c>
      <c r="J683" s="1">
        <v>43466</v>
      </c>
      <c r="K683">
        <v>1E-3</v>
      </c>
      <c r="L683">
        <v>2E-3</v>
      </c>
      <c r="N683" t="s">
        <v>21</v>
      </c>
    </row>
    <row r="684" spans="1:14" x14ac:dyDescent="0.3">
      <c r="A684" t="s">
        <v>16</v>
      </c>
      <c r="B684" t="s">
        <v>17</v>
      </c>
      <c r="C684" t="s">
        <v>18</v>
      </c>
      <c r="D684" t="str">
        <f>("246384")</f>
        <v>246384</v>
      </c>
      <c r="E684" t="str">
        <f>("622454657243")</f>
        <v>622454657243</v>
      </c>
      <c r="G684" t="s">
        <v>703</v>
      </c>
      <c r="H684" s="2">
        <v>951.32</v>
      </c>
      <c r="I684" t="s">
        <v>20</v>
      </c>
      <c r="J684" s="1">
        <v>43466</v>
      </c>
      <c r="K684">
        <v>1E-3</v>
      </c>
      <c r="L684">
        <v>2E-3</v>
      </c>
      <c r="N684" t="s">
        <v>21</v>
      </c>
    </row>
    <row r="685" spans="1:14" x14ac:dyDescent="0.3">
      <c r="A685" t="s">
        <v>16</v>
      </c>
      <c r="B685" t="s">
        <v>17</v>
      </c>
      <c r="C685" t="s">
        <v>18</v>
      </c>
      <c r="D685" t="str">
        <f>("246387")</f>
        <v>246387</v>
      </c>
      <c r="E685" t="str">
        <f>("622454657274")</f>
        <v>622454657274</v>
      </c>
      <c r="G685" t="s">
        <v>704</v>
      </c>
      <c r="H685" s="2">
        <v>666.53</v>
      </c>
      <c r="I685" t="s">
        <v>20</v>
      </c>
      <c r="J685" s="1">
        <v>43466</v>
      </c>
      <c r="K685">
        <v>1E-3</v>
      </c>
      <c r="L685">
        <v>2E-3</v>
      </c>
      <c r="N685" t="s">
        <v>21</v>
      </c>
    </row>
    <row r="686" spans="1:14" x14ac:dyDescent="0.3">
      <c r="A686" t="s">
        <v>16</v>
      </c>
      <c r="B686" t="s">
        <v>17</v>
      </c>
      <c r="C686" t="s">
        <v>18</v>
      </c>
      <c r="D686" t="str">
        <f>("246390")</f>
        <v>246390</v>
      </c>
      <c r="E686" t="str">
        <f>("622454657304")</f>
        <v>622454657304</v>
      </c>
      <c r="G686" t="s">
        <v>705</v>
      </c>
      <c r="H686" s="2">
        <v>710.32</v>
      </c>
      <c r="I686" t="s">
        <v>20</v>
      </c>
      <c r="J686" s="1">
        <v>43466</v>
      </c>
      <c r="K686">
        <v>1E-3</v>
      </c>
      <c r="L686">
        <v>2E-3</v>
      </c>
      <c r="N686" t="s">
        <v>21</v>
      </c>
    </row>
    <row r="687" spans="1:14" x14ac:dyDescent="0.3">
      <c r="A687" t="s">
        <v>16</v>
      </c>
      <c r="B687" t="s">
        <v>17</v>
      </c>
      <c r="C687" t="s">
        <v>18</v>
      </c>
      <c r="D687" t="str">
        <f>("246393")</f>
        <v>246393</v>
      </c>
      <c r="E687" t="str">
        <f>("622454657335")</f>
        <v>622454657335</v>
      </c>
      <c r="G687" t="s">
        <v>706</v>
      </c>
      <c r="H687" s="2">
        <v>1052.6400000000001</v>
      </c>
      <c r="I687" t="s">
        <v>20</v>
      </c>
      <c r="J687" s="1">
        <v>43466</v>
      </c>
      <c r="K687">
        <v>1E-3</v>
      </c>
      <c r="L687">
        <v>2E-3</v>
      </c>
      <c r="N687" t="s">
        <v>21</v>
      </c>
    </row>
    <row r="688" spans="1:14" x14ac:dyDescent="0.3">
      <c r="A688" t="s">
        <v>16</v>
      </c>
      <c r="B688" t="s">
        <v>17</v>
      </c>
      <c r="C688" t="s">
        <v>18</v>
      </c>
      <c r="D688" t="str">
        <f>("246396")</f>
        <v>246396</v>
      </c>
      <c r="E688" t="str">
        <f>("622454657366")</f>
        <v>622454657366</v>
      </c>
      <c r="G688" t="s">
        <v>707</v>
      </c>
      <c r="H688" s="2">
        <v>1075.4000000000001</v>
      </c>
      <c r="I688" t="s">
        <v>20</v>
      </c>
      <c r="J688" s="1">
        <v>43466</v>
      </c>
      <c r="K688">
        <v>1E-3</v>
      </c>
      <c r="L688">
        <v>2E-3</v>
      </c>
      <c r="N688" t="s">
        <v>21</v>
      </c>
    </row>
    <row r="689" spans="1:14" x14ac:dyDescent="0.3">
      <c r="A689" t="s">
        <v>16</v>
      </c>
      <c r="B689" t="s">
        <v>17</v>
      </c>
      <c r="C689" t="s">
        <v>18</v>
      </c>
      <c r="D689" t="str">
        <f>("246399")</f>
        <v>246399</v>
      </c>
      <c r="E689" t="str">
        <f>("622454657397")</f>
        <v>622454657397</v>
      </c>
      <c r="G689" t="s">
        <v>708</v>
      </c>
      <c r="H689" s="2">
        <v>1189.47</v>
      </c>
      <c r="I689" t="s">
        <v>20</v>
      </c>
      <c r="J689" s="1">
        <v>43466</v>
      </c>
      <c r="K689">
        <v>1E-3</v>
      </c>
      <c r="L689">
        <v>2E-3</v>
      </c>
      <c r="N689" t="s">
        <v>21</v>
      </c>
    </row>
    <row r="690" spans="1:14" x14ac:dyDescent="0.3">
      <c r="A690" t="s">
        <v>16</v>
      </c>
      <c r="B690" t="s">
        <v>17</v>
      </c>
      <c r="C690" t="s">
        <v>18</v>
      </c>
      <c r="D690" t="str">
        <f>("246402")</f>
        <v>246402</v>
      </c>
      <c r="E690" t="str">
        <f>("622454657427")</f>
        <v>622454657427</v>
      </c>
      <c r="G690" t="s">
        <v>709</v>
      </c>
      <c r="H690" s="2">
        <v>1283.96</v>
      </c>
      <c r="I690" t="s">
        <v>20</v>
      </c>
      <c r="J690" s="1">
        <v>43466</v>
      </c>
      <c r="K690">
        <v>1E-3</v>
      </c>
      <c r="L690">
        <v>2E-3</v>
      </c>
      <c r="N690" t="s">
        <v>21</v>
      </c>
    </row>
    <row r="691" spans="1:14" x14ac:dyDescent="0.3">
      <c r="A691" t="s">
        <v>16</v>
      </c>
      <c r="B691" t="s">
        <v>17</v>
      </c>
      <c r="C691" t="s">
        <v>18</v>
      </c>
      <c r="D691" t="str">
        <f>("246363")</f>
        <v>246363</v>
      </c>
      <c r="E691" t="str">
        <f>("622454657038")</f>
        <v>622454657038</v>
      </c>
      <c r="G691" t="s">
        <v>710</v>
      </c>
      <c r="H691" s="2">
        <v>2450.39</v>
      </c>
      <c r="I691" t="s">
        <v>20</v>
      </c>
      <c r="J691" s="1">
        <v>43466</v>
      </c>
      <c r="K691">
        <v>1E-3</v>
      </c>
      <c r="L691">
        <v>2E-3</v>
      </c>
      <c r="N691" t="s">
        <v>21</v>
      </c>
    </row>
    <row r="692" spans="1:14" x14ac:dyDescent="0.3">
      <c r="A692" t="s">
        <v>16</v>
      </c>
      <c r="B692" t="s">
        <v>17</v>
      </c>
      <c r="C692" t="s">
        <v>18</v>
      </c>
      <c r="D692" t="str">
        <f>("246366")</f>
        <v>246366</v>
      </c>
      <c r="E692" t="str">
        <f>("622454657069")</f>
        <v>622454657069</v>
      </c>
      <c r="G692" t="s">
        <v>711</v>
      </c>
      <c r="H692" s="2">
        <v>2495.4499999999998</v>
      </c>
      <c r="I692" t="s">
        <v>20</v>
      </c>
      <c r="J692" s="1">
        <v>43466</v>
      </c>
      <c r="K692">
        <v>1E-3</v>
      </c>
      <c r="L692">
        <v>2E-3</v>
      </c>
      <c r="N692" t="s">
        <v>21</v>
      </c>
    </row>
    <row r="693" spans="1:14" x14ac:dyDescent="0.3">
      <c r="A693" t="s">
        <v>16</v>
      </c>
      <c r="B693" t="s">
        <v>17</v>
      </c>
      <c r="C693" t="s">
        <v>18</v>
      </c>
      <c r="D693" t="str">
        <f>("246369")</f>
        <v>246369</v>
      </c>
      <c r="E693" t="str">
        <f>("622454657090")</f>
        <v>622454657090</v>
      </c>
      <c r="G693" t="s">
        <v>712</v>
      </c>
      <c r="H693" s="2">
        <v>2645.19</v>
      </c>
      <c r="I693" t="s">
        <v>20</v>
      </c>
      <c r="J693" s="1">
        <v>43466</v>
      </c>
      <c r="K693">
        <v>1E-3</v>
      </c>
      <c r="L693">
        <v>2E-3</v>
      </c>
      <c r="N693" t="s">
        <v>21</v>
      </c>
    </row>
    <row r="694" spans="1:14" x14ac:dyDescent="0.3">
      <c r="A694" t="s">
        <v>16</v>
      </c>
      <c r="B694" t="s">
        <v>17</v>
      </c>
      <c r="C694" t="s">
        <v>18</v>
      </c>
      <c r="D694" t="str">
        <f>("246405")</f>
        <v>246405</v>
      </c>
      <c r="E694" t="str">
        <f>("622454657458")</f>
        <v>622454657458</v>
      </c>
      <c r="G694" t="s">
        <v>713</v>
      </c>
      <c r="H694" s="2">
        <v>3473.18</v>
      </c>
      <c r="I694" t="s">
        <v>20</v>
      </c>
      <c r="J694" s="1">
        <v>43466</v>
      </c>
      <c r="K694">
        <v>1E-3</v>
      </c>
      <c r="L694">
        <v>2E-3</v>
      </c>
      <c r="N694" t="s">
        <v>21</v>
      </c>
    </row>
    <row r="695" spans="1:14" x14ac:dyDescent="0.3">
      <c r="A695" t="s">
        <v>16</v>
      </c>
      <c r="B695" t="s">
        <v>17</v>
      </c>
      <c r="C695" t="s">
        <v>18</v>
      </c>
      <c r="D695" t="str">
        <f>("246408")</f>
        <v>246408</v>
      </c>
      <c r="E695" t="str">
        <f>("622454657489")</f>
        <v>622454657489</v>
      </c>
      <c r="G695" t="s">
        <v>714</v>
      </c>
      <c r="H695" s="2">
        <v>3757.37</v>
      </c>
      <c r="I695" t="s">
        <v>20</v>
      </c>
      <c r="J695" s="1">
        <v>43466</v>
      </c>
      <c r="K695">
        <v>1E-3</v>
      </c>
      <c r="L695">
        <v>2E-3</v>
      </c>
      <c r="N695" t="s">
        <v>21</v>
      </c>
    </row>
    <row r="696" spans="1:14" x14ac:dyDescent="0.3">
      <c r="A696" t="s">
        <v>16</v>
      </c>
      <c r="B696" t="s">
        <v>17</v>
      </c>
      <c r="C696" t="s">
        <v>18</v>
      </c>
      <c r="D696" t="str">
        <f>("246411")</f>
        <v>246411</v>
      </c>
      <c r="E696" t="str">
        <f>("622454657519")</f>
        <v>622454657519</v>
      </c>
      <c r="G696" t="s">
        <v>715</v>
      </c>
      <c r="H696" s="2">
        <v>4594.75</v>
      </c>
      <c r="I696" t="s">
        <v>20</v>
      </c>
      <c r="J696" s="1">
        <v>43466</v>
      </c>
      <c r="K696">
        <v>1E-3</v>
      </c>
      <c r="L696">
        <v>2E-3</v>
      </c>
      <c r="N696" t="s">
        <v>21</v>
      </c>
    </row>
    <row r="697" spans="1:14" x14ac:dyDescent="0.3">
      <c r="A697" t="s">
        <v>16</v>
      </c>
      <c r="B697" t="s">
        <v>17</v>
      </c>
      <c r="C697" t="s">
        <v>18</v>
      </c>
      <c r="D697" t="str">
        <f>("246414")</f>
        <v>246414</v>
      </c>
      <c r="E697" t="str">
        <f>("622454657540")</f>
        <v>622454657540</v>
      </c>
      <c r="G697" t="s">
        <v>716</v>
      </c>
      <c r="H697" s="2">
        <v>5782.68</v>
      </c>
      <c r="I697" t="s">
        <v>20</v>
      </c>
      <c r="J697" s="1">
        <v>43466</v>
      </c>
      <c r="K697">
        <v>1E-3</v>
      </c>
      <c r="L697">
        <v>2E-3</v>
      </c>
      <c r="N697" t="s">
        <v>21</v>
      </c>
    </row>
    <row r="698" spans="1:14" x14ac:dyDescent="0.3">
      <c r="A698" t="s">
        <v>16</v>
      </c>
      <c r="B698" t="s">
        <v>17</v>
      </c>
      <c r="C698" t="s">
        <v>18</v>
      </c>
      <c r="D698" t="str">
        <f>("246417")</f>
        <v>246417</v>
      </c>
      <c r="E698" t="str">
        <f>("622454657571")</f>
        <v>622454657571</v>
      </c>
      <c r="G698" t="s">
        <v>717</v>
      </c>
      <c r="H698" s="2">
        <v>6127.03</v>
      </c>
      <c r="I698" t="s">
        <v>20</v>
      </c>
      <c r="J698" s="1">
        <v>43466</v>
      </c>
      <c r="K698">
        <v>1E-3</v>
      </c>
      <c r="L698">
        <v>2E-3</v>
      </c>
      <c r="N698" t="s">
        <v>21</v>
      </c>
    </row>
    <row r="699" spans="1:14" x14ac:dyDescent="0.3">
      <c r="A699" t="s">
        <v>16</v>
      </c>
      <c r="B699" t="s">
        <v>17</v>
      </c>
      <c r="C699" t="s">
        <v>18</v>
      </c>
      <c r="D699" t="str">
        <f>("246420")</f>
        <v>246420</v>
      </c>
      <c r="E699" t="str">
        <f>("622454657601")</f>
        <v>622454657601</v>
      </c>
      <c r="G699" t="s">
        <v>718</v>
      </c>
      <c r="H699" s="2">
        <v>6252.07</v>
      </c>
      <c r="I699" t="s">
        <v>20</v>
      </c>
      <c r="J699" s="1">
        <v>43466</v>
      </c>
      <c r="K699">
        <v>1E-3</v>
      </c>
      <c r="L699">
        <v>2E-3</v>
      </c>
      <c r="N699" t="s">
        <v>21</v>
      </c>
    </row>
    <row r="700" spans="1:14" x14ac:dyDescent="0.3">
      <c r="A700" t="s">
        <v>16</v>
      </c>
      <c r="B700" t="s">
        <v>17</v>
      </c>
      <c r="C700" t="s">
        <v>18</v>
      </c>
      <c r="D700" t="str">
        <f>("246423")</f>
        <v>246423</v>
      </c>
      <c r="E700" t="str">
        <f>("622454657632")</f>
        <v>622454657632</v>
      </c>
      <c r="G700" t="s">
        <v>719</v>
      </c>
      <c r="H700" s="2">
        <v>7129.89</v>
      </c>
      <c r="I700" t="s">
        <v>20</v>
      </c>
      <c r="J700" s="1">
        <v>43466</v>
      </c>
      <c r="K700">
        <v>1E-3</v>
      </c>
      <c r="L700">
        <v>2E-3</v>
      </c>
      <c r="N700" t="s">
        <v>21</v>
      </c>
    </row>
    <row r="701" spans="1:14" x14ac:dyDescent="0.3">
      <c r="A701" t="s">
        <v>16</v>
      </c>
      <c r="B701" t="s">
        <v>17</v>
      </c>
      <c r="C701" t="s">
        <v>18</v>
      </c>
      <c r="D701" t="str">
        <f>("246426")</f>
        <v>246426</v>
      </c>
      <c r="E701" t="str">
        <f>("622454657663")</f>
        <v>622454657663</v>
      </c>
      <c r="G701" t="s">
        <v>720</v>
      </c>
      <c r="H701" s="2">
        <v>7127.78</v>
      </c>
      <c r="I701" t="s">
        <v>20</v>
      </c>
      <c r="J701" s="1">
        <v>43466</v>
      </c>
      <c r="K701">
        <v>1E-3</v>
      </c>
      <c r="L701">
        <v>2E-3</v>
      </c>
      <c r="N701" t="s">
        <v>21</v>
      </c>
    </row>
    <row r="702" spans="1:14" x14ac:dyDescent="0.3">
      <c r="A702" t="s">
        <v>16</v>
      </c>
      <c r="B702" t="s">
        <v>17</v>
      </c>
      <c r="C702" t="s">
        <v>18</v>
      </c>
      <c r="D702" t="str">
        <f>("246429")</f>
        <v>246429</v>
      </c>
      <c r="E702" t="str">
        <f>("622454657694")</f>
        <v>622454657694</v>
      </c>
      <c r="G702" t="s">
        <v>721</v>
      </c>
      <c r="H702" s="2">
        <v>7486.74</v>
      </c>
      <c r="I702" t="s">
        <v>20</v>
      </c>
      <c r="J702" s="1">
        <v>43466</v>
      </c>
      <c r="K702">
        <v>1E-3</v>
      </c>
      <c r="L702">
        <v>2E-3</v>
      </c>
      <c r="N702" t="s">
        <v>21</v>
      </c>
    </row>
    <row r="703" spans="1:14" x14ac:dyDescent="0.3">
      <c r="A703" t="s">
        <v>16</v>
      </c>
      <c r="B703" t="s">
        <v>17</v>
      </c>
      <c r="C703" t="s">
        <v>18</v>
      </c>
      <c r="D703" t="str">
        <f>("246432")</f>
        <v>246432</v>
      </c>
      <c r="E703" t="str">
        <f>("622454657724")</f>
        <v>622454657724</v>
      </c>
      <c r="G703" t="s">
        <v>722</v>
      </c>
      <c r="H703" s="2">
        <v>9161.61</v>
      </c>
      <c r="I703" t="s">
        <v>20</v>
      </c>
      <c r="J703" s="1">
        <v>43466</v>
      </c>
      <c r="K703">
        <v>1E-3</v>
      </c>
      <c r="L703">
        <v>2E-3</v>
      </c>
      <c r="N703" t="s">
        <v>21</v>
      </c>
    </row>
    <row r="704" spans="1:14" x14ac:dyDescent="0.3">
      <c r="A704" t="s">
        <v>16</v>
      </c>
      <c r="B704" t="s">
        <v>17</v>
      </c>
      <c r="C704" t="s">
        <v>18</v>
      </c>
      <c r="D704" t="str">
        <f>("246435")</f>
        <v>246435</v>
      </c>
      <c r="E704" t="str">
        <f>("622454657755")</f>
        <v>622454657755</v>
      </c>
      <c r="G704" t="s">
        <v>723</v>
      </c>
      <c r="H704" s="2">
        <v>9400.9500000000007</v>
      </c>
      <c r="I704" t="s">
        <v>20</v>
      </c>
      <c r="J704" s="1">
        <v>43466</v>
      </c>
      <c r="K704">
        <v>1E-3</v>
      </c>
      <c r="L704">
        <v>2E-3</v>
      </c>
      <c r="N704" t="s">
        <v>21</v>
      </c>
    </row>
    <row r="705" spans="1:14" x14ac:dyDescent="0.3">
      <c r="A705" t="s">
        <v>16</v>
      </c>
      <c r="B705" t="s">
        <v>17</v>
      </c>
      <c r="C705" t="s">
        <v>18</v>
      </c>
      <c r="D705" t="str">
        <f>("246438")</f>
        <v>246438</v>
      </c>
      <c r="E705" t="str">
        <f>("622454657786")</f>
        <v>622454657786</v>
      </c>
      <c r="G705" t="s">
        <v>724</v>
      </c>
      <c r="H705" s="2">
        <v>9620.65</v>
      </c>
      <c r="I705" t="s">
        <v>20</v>
      </c>
      <c r="J705" s="1">
        <v>43466</v>
      </c>
      <c r="K705">
        <v>1E-3</v>
      </c>
      <c r="L705">
        <v>2E-3</v>
      </c>
      <c r="N705" t="s">
        <v>21</v>
      </c>
    </row>
    <row r="706" spans="1:14" x14ac:dyDescent="0.3">
      <c r="A706" t="s">
        <v>16</v>
      </c>
      <c r="B706" t="s">
        <v>17</v>
      </c>
      <c r="C706" t="s">
        <v>18</v>
      </c>
      <c r="D706" t="str">
        <f>("246441")</f>
        <v>246441</v>
      </c>
      <c r="E706" t="str">
        <f>("622454657816")</f>
        <v>622454657816</v>
      </c>
      <c r="G706" t="s">
        <v>725</v>
      </c>
      <c r="H706" s="2">
        <v>9931.69</v>
      </c>
      <c r="I706" t="s">
        <v>20</v>
      </c>
      <c r="J706" s="1">
        <v>43466</v>
      </c>
      <c r="K706">
        <v>1E-3</v>
      </c>
      <c r="L706">
        <v>2E-3</v>
      </c>
      <c r="N706" t="s">
        <v>21</v>
      </c>
    </row>
    <row r="707" spans="1:14" x14ac:dyDescent="0.3">
      <c r="A707" t="s">
        <v>16</v>
      </c>
      <c r="B707" t="s">
        <v>17</v>
      </c>
      <c r="C707" t="s">
        <v>18</v>
      </c>
      <c r="D707" t="str">
        <f>("246444")</f>
        <v>246444</v>
      </c>
      <c r="E707" t="str">
        <f>("622454657847")</f>
        <v>622454657847</v>
      </c>
      <c r="G707" t="s">
        <v>726</v>
      </c>
      <c r="H707" s="2">
        <v>10729.7</v>
      </c>
      <c r="I707" t="s">
        <v>20</v>
      </c>
      <c r="J707" s="1">
        <v>43466</v>
      </c>
      <c r="K707">
        <v>1E-3</v>
      </c>
      <c r="L707">
        <v>2E-3</v>
      </c>
      <c r="N707" t="s">
        <v>21</v>
      </c>
    </row>
    <row r="708" spans="1:14" x14ac:dyDescent="0.3">
      <c r="A708" t="s">
        <v>16</v>
      </c>
      <c r="B708" t="s">
        <v>17</v>
      </c>
      <c r="C708" t="s">
        <v>18</v>
      </c>
      <c r="D708" t="str">
        <f>("246447")</f>
        <v>246447</v>
      </c>
      <c r="E708" t="str">
        <f>("622454657878")</f>
        <v>622454657878</v>
      </c>
      <c r="G708" t="s">
        <v>727</v>
      </c>
      <c r="H708" s="2">
        <v>11240.24</v>
      </c>
      <c r="I708" t="s">
        <v>20</v>
      </c>
      <c r="J708" s="1">
        <v>43466</v>
      </c>
      <c r="K708">
        <v>1E-3</v>
      </c>
      <c r="L708">
        <v>2E-3</v>
      </c>
      <c r="N708" t="s">
        <v>21</v>
      </c>
    </row>
    <row r="709" spans="1:14" x14ac:dyDescent="0.3">
      <c r="A709" t="s">
        <v>16</v>
      </c>
      <c r="B709" t="s">
        <v>17</v>
      </c>
      <c r="C709" t="s">
        <v>18</v>
      </c>
      <c r="D709" t="str">
        <f>("246374")</f>
        <v>246374</v>
      </c>
      <c r="E709" t="str">
        <f>("622454657144")</f>
        <v>622454657144</v>
      </c>
      <c r="G709" t="s">
        <v>728</v>
      </c>
      <c r="H709" s="2">
        <v>143.68</v>
      </c>
      <c r="I709" t="s">
        <v>20</v>
      </c>
      <c r="J709" s="1">
        <v>43466</v>
      </c>
      <c r="K709">
        <v>1E-3</v>
      </c>
      <c r="L709">
        <v>2E-3</v>
      </c>
      <c r="N709" t="s">
        <v>21</v>
      </c>
    </row>
    <row r="710" spans="1:14" x14ac:dyDescent="0.3">
      <c r="A710" t="s">
        <v>16</v>
      </c>
      <c r="B710" t="s">
        <v>17</v>
      </c>
      <c r="C710" t="s">
        <v>18</v>
      </c>
      <c r="D710" t="str">
        <f>("246377")</f>
        <v>246377</v>
      </c>
      <c r="E710" t="str">
        <f>("622454657175")</f>
        <v>622454657175</v>
      </c>
      <c r="G710" t="s">
        <v>729</v>
      </c>
      <c r="H710" s="2">
        <v>165.27</v>
      </c>
      <c r="I710" t="s">
        <v>20</v>
      </c>
      <c r="J710" s="1">
        <v>43466</v>
      </c>
      <c r="K710">
        <v>1E-3</v>
      </c>
      <c r="L710">
        <v>2E-3</v>
      </c>
      <c r="N710" t="s">
        <v>21</v>
      </c>
    </row>
    <row r="711" spans="1:14" x14ac:dyDescent="0.3">
      <c r="A711" t="s">
        <v>16</v>
      </c>
      <c r="B711" t="s">
        <v>17</v>
      </c>
      <c r="C711" t="s">
        <v>18</v>
      </c>
      <c r="D711" t="str">
        <f>("246362")</f>
        <v>246362</v>
      </c>
      <c r="E711" t="str">
        <f>("622454657021")</f>
        <v>622454657021</v>
      </c>
      <c r="G711" t="s">
        <v>730</v>
      </c>
      <c r="H711" s="2">
        <v>406.78</v>
      </c>
      <c r="I711" t="s">
        <v>20</v>
      </c>
      <c r="J711" s="1">
        <v>43466</v>
      </c>
      <c r="K711">
        <v>1E-3</v>
      </c>
      <c r="L711">
        <v>2E-3</v>
      </c>
      <c r="N711" t="s">
        <v>21</v>
      </c>
    </row>
    <row r="712" spans="1:14" x14ac:dyDescent="0.3">
      <c r="A712" t="s">
        <v>16</v>
      </c>
      <c r="B712" t="s">
        <v>17</v>
      </c>
      <c r="C712" t="s">
        <v>18</v>
      </c>
      <c r="D712" t="str">
        <f>("246380")</f>
        <v>246380</v>
      </c>
      <c r="E712" t="str">
        <f>("622454657205")</f>
        <v>622454657205</v>
      </c>
      <c r="G712" t="s">
        <v>731</v>
      </c>
      <c r="H712" s="2">
        <v>540.85</v>
      </c>
      <c r="I712" t="s">
        <v>20</v>
      </c>
      <c r="J712" s="1">
        <v>43466</v>
      </c>
      <c r="K712">
        <v>1E-3</v>
      </c>
      <c r="L712">
        <v>2E-3</v>
      </c>
      <c r="N712" t="s">
        <v>21</v>
      </c>
    </row>
    <row r="713" spans="1:14" x14ac:dyDescent="0.3">
      <c r="A713" t="s">
        <v>16</v>
      </c>
      <c r="B713" t="s">
        <v>17</v>
      </c>
      <c r="C713" t="s">
        <v>18</v>
      </c>
      <c r="D713" t="str">
        <f>("246383")</f>
        <v>246383</v>
      </c>
      <c r="E713" t="str">
        <f>("622454657236")</f>
        <v>622454657236</v>
      </c>
      <c r="G713" t="s">
        <v>732</v>
      </c>
      <c r="H713" s="2">
        <v>619.49</v>
      </c>
      <c r="I713" t="s">
        <v>20</v>
      </c>
      <c r="J713" s="1">
        <v>43466</v>
      </c>
      <c r="K713">
        <v>1E-3</v>
      </c>
      <c r="L713">
        <v>2E-3</v>
      </c>
      <c r="N713" t="s">
        <v>21</v>
      </c>
    </row>
    <row r="714" spans="1:14" x14ac:dyDescent="0.3">
      <c r="A714" t="s">
        <v>16</v>
      </c>
      <c r="B714" t="s">
        <v>17</v>
      </c>
      <c r="C714" t="s">
        <v>18</v>
      </c>
      <c r="D714" t="str">
        <f>("246386")</f>
        <v>246386</v>
      </c>
      <c r="E714" t="str">
        <f>("622454657267")</f>
        <v>622454657267</v>
      </c>
      <c r="G714" t="s">
        <v>733</v>
      </c>
      <c r="H714" s="2">
        <v>951.32</v>
      </c>
      <c r="I714" t="s">
        <v>20</v>
      </c>
      <c r="J714" s="1">
        <v>43466</v>
      </c>
      <c r="K714">
        <v>1E-3</v>
      </c>
      <c r="L714">
        <v>2E-3</v>
      </c>
      <c r="N714" t="s">
        <v>21</v>
      </c>
    </row>
    <row r="715" spans="1:14" x14ac:dyDescent="0.3">
      <c r="A715" t="s">
        <v>16</v>
      </c>
      <c r="B715" t="s">
        <v>17</v>
      </c>
      <c r="C715" t="s">
        <v>18</v>
      </c>
      <c r="D715" t="str">
        <f>("246389")</f>
        <v>246389</v>
      </c>
      <c r="E715" t="str">
        <f>("622454657298")</f>
        <v>622454657298</v>
      </c>
      <c r="G715" t="s">
        <v>734</v>
      </c>
      <c r="H715" s="2">
        <v>666.53</v>
      </c>
      <c r="I715" t="s">
        <v>20</v>
      </c>
      <c r="J715" s="1">
        <v>43466</v>
      </c>
      <c r="K715">
        <v>1E-3</v>
      </c>
      <c r="L715">
        <v>2E-3</v>
      </c>
      <c r="N715" t="s">
        <v>21</v>
      </c>
    </row>
    <row r="716" spans="1:14" x14ac:dyDescent="0.3">
      <c r="A716" t="s">
        <v>16</v>
      </c>
      <c r="B716" t="s">
        <v>17</v>
      </c>
      <c r="C716" t="s">
        <v>18</v>
      </c>
      <c r="D716" t="str">
        <f>("246392")</f>
        <v>246392</v>
      </c>
      <c r="E716" t="str">
        <f>("622454657328")</f>
        <v>622454657328</v>
      </c>
      <c r="G716" t="s">
        <v>735</v>
      </c>
      <c r="H716" s="2">
        <v>710.32</v>
      </c>
      <c r="I716" t="s">
        <v>20</v>
      </c>
      <c r="J716" s="1">
        <v>43466</v>
      </c>
      <c r="K716">
        <v>1E-3</v>
      </c>
      <c r="L716">
        <v>2E-3</v>
      </c>
      <c r="N716" t="s">
        <v>21</v>
      </c>
    </row>
    <row r="717" spans="1:14" x14ac:dyDescent="0.3">
      <c r="A717" t="s">
        <v>16</v>
      </c>
      <c r="B717" t="s">
        <v>17</v>
      </c>
      <c r="C717" t="s">
        <v>18</v>
      </c>
      <c r="D717" t="str">
        <f>("246395")</f>
        <v>246395</v>
      </c>
      <c r="E717" t="str">
        <f>("622454657359")</f>
        <v>622454657359</v>
      </c>
      <c r="G717" t="s">
        <v>736</v>
      </c>
      <c r="H717" s="2">
        <v>1052.6400000000001</v>
      </c>
      <c r="I717" t="s">
        <v>20</v>
      </c>
      <c r="J717" s="1">
        <v>43466</v>
      </c>
      <c r="K717">
        <v>1E-3</v>
      </c>
      <c r="L717">
        <v>2E-3</v>
      </c>
      <c r="N717" t="s">
        <v>21</v>
      </c>
    </row>
    <row r="718" spans="1:14" x14ac:dyDescent="0.3">
      <c r="A718" t="s">
        <v>16</v>
      </c>
      <c r="B718" t="s">
        <v>17</v>
      </c>
      <c r="C718" t="s">
        <v>18</v>
      </c>
      <c r="D718" t="str">
        <f>("246398")</f>
        <v>246398</v>
      </c>
      <c r="E718" t="str">
        <f>("622454657380")</f>
        <v>622454657380</v>
      </c>
      <c r="G718" t="s">
        <v>737</v>
      </c>
      <c r="H718" s="2">
        <v>1075.4000000000001</v>
      </c>
      <c r="I718" t="s">
        <v>20</v>
      </c>
      <c r="J718" s="1">
        <v>43466</v>
      </c>
      <c r="K718">
        <v>1E-3</v>
      </c>
      <c r="L718">
        <v>2E-3</v>
      </c>
      <c r="N718" t="s">
        <v>21</v>
      </c>
    </row>
    <row r="719" spans="1:14" x14ac:dyDescent="0.3">
      <c r="A719" t="s">
        <v>16</v>
      </c>
      <c r="B719" t="s">
        <v>17</v>
      </c>
      <c r="C719" t="s">
        <v>18</v>
      </c>
      <c r="D719" t="str">
        <f>("246401")</f>
        <v>246401</v>
      </c>
      <c r="E719" t="str">
        <f>("622454657410")</f>
        <v>622454657410</v>
      </c>
      <c r="G719" t="s">
        <v>738</v>
      </c>
      <c r="H719" s="2">
        <v>1189.47</v>
      </c>
      <c r="I719" t="s">
        <v>20</v>
      </c>
      <c r="J719" s="1">
        <v>43466</v>
      </c>
      <c r="K719">
        <v>1E-3</v>
      </c>
      <c r="L719">
        <v>2E-3</v>
      </c>
      <c r="N719" t="s">
        <v>21</v>
      </c>
    </row>
    <row r="720" spans="1:14" x14ac:dyDescent="0.3">
      <c r="A720" t="s">
        <v>16</v>
      </c>
      <c r="B720" t="s">
        <v>17</v>
      </c>
      <c r="C720" t="s">
        <v>18</v>
      </c>
      <c r="D720" t="str">
        <f>("246404")</f>
        <v>246404</v>
      </c>
      <c r="E720" t="str">
        <f>("622454657441")</f>
        <v>622454657441</v>
      </c>
      <c r="G720" t="s">
        <v>739</v>
      </c>
      <c r="H720" s="2">
        <v>1283.96</v>
      </c>
      <c r="I720" t="s">
        <v>20</v>
      </c>
      <c r="J720" s="1">
        <v>43466</v>
      </c>
      <c r="K720">
        <v>1E-3</v>
      </c>
      <c r="L720">
        <v>2E-3</v>
      </c>
      <c r="N720" t="s">
        <v>21</v>
      </c>
    </row>
    <row r="721" spans="1:14" x14ac:dyDescent="0.3">
      <c r="A721" t="s">
        <v>16</v>
      </c>
      <c r="B721" t="s">
        <v>17</v>
      </c>
      <c r="C721" t="s">
        <v>18</v>
      </c>
      <c r="D721" t="str">
        <f>("246365")</f>
        <v>246365</v>
      </c>
      <c r="E721" t="str">
        <f>("622454657052")</f>
        <v>622454657052</v>
      </c>
      <c r="G721" t="s">
        <v>740</v>
      </c>
      <c r="H721" s="2">
        <v>2450.39</v>
      </c>
      <c r="I721" t="s">
        <v>20</v>
      </c>
      <c r="J721" s="1">
        <v>43466</v>
      </c>
      <c r="K721">
        <v>1E-3</v>
      </c>
      <c r="L721">
        <v>2E-3</v>
      </c>
      <c r="N721" t="s">
        <v>21</v>
      </c>
    </row>
    <row r="722" spans="1:14" x14ac:dyDescent="0.3">
      <c r="A722" t="s">
        <v>16</v>
      </c>
      <c r="B722" t="s">
        <v>17</v>
      </c>
      <c r="C722" t="s">
        <v>18</v>
      </c>
      <c r="D722" t="str">
        <f>("246368")</f>
        <v>246368</v>
      </c>
      <c r="E722" t="str">
        <f>("622454657083")</f>
        <v>622454657083</v>
      </c>
      <c r="G722" t="s">
        <v>741</v>
      </c>
      <c r="H722" s="2">
        <v>2495.4499999999998</v>
      </c>
      <c r="I722" t="s">
        <v>20</v>
      </c>
      <c r="J722" s="1">
        <v>43466</v>
      </c>
      <c r="K722">
        <v>1E-3</v>
      </c>
      <c r="L722">
        <v>2E-3</v>
      </c>
      <c r="N722" t="s">
        <v>21</v>
      </c>
    </row>
    <row r="723" spans="1:14" x14ac:dyDescent="0.3">
      <c r="A723" t="s">
        <v>16</v>
      </c>
      <c r="B723" t="s">
        <v>17</v>
      </c>
      <c r="C723" t="s">
        <v>18</v>
      </c>
      <c r="D723" t="str">
        <f>("246371")</f>
        <v>246371</v>
      </c>
      <c r="E723" t="str">
        <f>("622454657113")</f>
        <v>622454657113</v>
      </c>
      <c r="G723" t="s">
        <v>742</v>
      </c>
      <c r="H723" s="2">
        <v>2645.19</v>
      </c>
      <c r="I723" t="s">
        <v>20</v>
      </c>
      <c r="J723" s="1">
        <v>43466</v>
      </c>
      <c r="K723">
        <v>1E-3</v>
      </c>
      <c r="L723">
        <v>2E-3</v>
      </c>
      <c r="N723" t="s">
        <v>21</v>
      </c>
    </row>
    <row r="724" spans="1:14" x14ac:dyDescent="0.3">
      <c r="A724" t="s">
        <v>16</v>
      </c>
      <c r="B724" t="s">
        <v>17</v>
      </c>
      <c r="C724" t="s">
        <v>18</v>
      </c>
      <c r="D724" t="str">
        <f>("246407")</f>
        <v>246407</v>
      </c>
      <c r="E724" t="str">
        <f>("622454657472")</f>
        <v>622454657472</v>
      </c>
      <c r="G724" t="s">
        <v>743</v>
      </c>
      <c r="H724" s="2">
        <v>3473.18</v>
      </c>
      <c r="I724" t="s">
        <v>20</v>
      </c>
      <c r="J724" s="1">
        <v>43466</v>
      </c>
      <c r="K724">
        <v>1E-3</v>
      </c>
      <c r="L724">
        <v>2E-3</v>
      </c>
      <c r="N724" t="s">
        <v>21</v>
      </c>
    </row>
    <row r="725" spans="1:14" x14ac:dyDescent="0.3">
      <c r="A725" t="s">
        <v>16</v>
      </c>
      <c r="B725" t="s">
        <v>17</v>
      </c>
      <c r="C725" t="s">
        <v>18</v>
      </c>
      <c r="D725" t="str">
        <f>("246410")</f>
        <v>246410</v>
      </c>
      <c r="E725" t="str">
        <f>("622454657502")</f>
        <v>622454657502</v>
      </c>
      <c r="G725" t="s">
        <v>744</v>
      </c>
      <c r="H725" s="2">
        <v>3757.37</v>
      </c>
      <c r="I725" t="s">
        <v>20</v>
      </c>
      <c r="J725" s="1">
        <v>43466</v>
      </c>
      <c r="K725">
        <v>1E-3</v>
      </c>
      <c r="L725">
        <v>2E-3</v>
      </c>
      <c r="N725" t="s">
        <v>21</v>
      </c>
    </row>
    <row r="726" spans="1:14" x14ac:dyDescent="0.3">
      <c r="A726" t="s">
        <v>16</v>
      </c>
      <c r="B726" t="s">
        <v>17</v>
      </c>
      <c r="C726" t="s">
        <v>18</v>
      </c>
      <c r="D726" t="str">
        <f>("246413")</f>
        <v>246413</v>
      </c>
      <c r="E726" t="str">
        <f>("622454657533")</f>
        <v>622454657533</v>
      </c>
      <c r="G726" t="s">
        <v>351</v>
      </c>
      <c r="H726" s="2">
        <v>4594.75</v>
      </c>
      <c r="I726" t="s">
        <v>20</v>
      </c>
      <c r="J726" s="1">
        <v>43466</v>
      </c>
      <c r="K726">
        <v>1E-3</v>
      </c>
      <c r="L726">
        <v>2E-3</v>
      </c>
      <c r="N726" t="s">
        <v>21</v>
      </c>
    </row>
    <row r="727" spans="1:14" x14ac:dyDescent="0.3">
      <c r="A727" t="s">
        <v>16</v>
      </c>
      <c r="B727" t="s">
        <v>17</v>
      </c>
      <c r="C727" t="s">
        <v>18</v>
      </c>
      <c r="D727" t="str">
        <f>("246416")</f>
        <v>246416</v>
      </c>
      <c r="E727" t="str">
        <f>("622454657564")</f>
        <v>622454657564</v>
      </c>
      <c r="G727" t="s">
        <v>745</v>
      </c>
      <c r="H727" s="2">
        <v>5782.68</v>
      </c>
      <c r="I727" t="s">
        <v>20</v>
      </c>
      <c r="J727" s="1">
        <v>43466</v>
      </c>
      <c r="K727">
        <v>1E-3</v>
      </c>
      <c r="L727">
        <v>2E-3</v>
      </c>
      <c r="N727" t="s">
        <v>21</v>
      </c>
    </row>
    <row r="728" spans="1:14" x14ac:dyDescent="0.3">
      <c r="A728" t="s">
        <v>16</v>
      </c>
      <c r="B728" t="s">
        <v>17</v>
      </c>
      <c r="C728" t="s">
        <v>18</v>
      </c>
      <c r="D728" t="str">
        <f>("246419")</f>
        <v>246419</v>
      </c>
      <c r="E728" t="str">
        <f>("622454657595")</f>
        <v>622454657595</v>
      </c>
      <c r="G728" t="s">
        <v>746</v>
      </c>
      <c r="H728" s="2">
        <v>6127.03</v>
      </c>
      <c r="I728" t="s">
        <v>20</v>
      </c>
      <c r="J728" s="1">
        <v>43466</v>
      </c>
      <c r="K728">
        <v>1E-3</v>
      </c>
      <c r="L728">
        <v>2E-3</v>
      </c>
      <c r="N728" t="s">
        <v>21</v>
      </c>
    </row>
    <row r="729" spans="1:14" x14ac:dyDescent="0.3">
      <c r="A729" t="s">
        <v>16</v>
      </c>
      <c r="B729" t="s">
        <v>17</v>
      </c>
      <c r="C729" t="s">
        <v>18</v>
      </c>
      <c r="D729" t="str">
        <f>("246422")</f>
        <v>246422</v>
      </c>
      <c r="E729" t="str">
        <f>("622454657625")</f>
        <v>622454657625</v>
      </c>
      <c r="G729" t="s">
        <v>747</v>
      </c>
      <c r="H729" s="2">
        <v>6252.07</v>
      </c>
      <c r="I729" t="s">
        <v>20</v>
      </c>
      <c r="J729" s="1">
        <v>43466</v>
      </c>
      <c r="K729">
        <v>1E-3</v>
      </c>
      <c r="L729">
        <v>2E-3</v>
      </c>
      <c r="N729" t="s">
        <v>21</v>
      </c>
    </row>
    <row r="730" spans="1:14" x14ac:dyDescent="0.3">
      <c r="A730" t="s">
        <v>16</v>
      </c>
      <c r="B730" t="s">
        <v>17</v>
      </c>
      <c r="C730" t="s">
        <v>18</v>
      </c>
      <c r="D730" t="str">
        <f>("246425")</f>
        <v>246425</v>
      </c>
      <c r="E730" t="str">
        <f>("622454657656")</f>
        <v>622454657656</v>
      </c>
      <c r="G730" t="s">
        <v>748</v>
      </c>
      <c r="H730" s="2">
        <v>7129.89</v>
      </c>
      <c r="I730" t="s">
        <v>20</v>
      </c>
      <c r="J730" s="1">
        <v>43466</v>
      </c>
      <c r="K730">
        <v>1E-3</v>
      </c>
      <c r="L730">
        <v>2E-3</v>
      </c>
      <c r="N730" t="s">
        <v>21</v>
      </c>
    </row>
    <row r="731" spans="1:14" x14ac:dyDescent="0.3">
      <c r="A731" t="s">
        <v>16</v>
      </c>
      <c r="B731" t="s">
        <v>17</v>
      </c>
      <c r="C731" t="s">
        <v>18</v>
      </c>
      <c r="D731" t="str">
        <f>("246428")</f>
        <v>246428</v>
      </c>
      <c r="E731" t="str">
        <f>("622454657687")</f>
        <v>622454657687</v>
      </c>
      <c r="G731" t="s">
        <v>749</v>
      </c>
      <c r="H731" s="2">
        <v>7127.78</v>
      </c>
      <c r="I731" t="s">
        <v>20</v>
      </c>
      <c r="J731" s="1">
        <v>43466</v>
      </c>
      <c r="K731">
        <v>1E-3</v>
      </c>
      <c r="L731">
        <v>2E-3</v>
      </c>
      <c r="N731" t="s">
        <v>21</v>
      </c>
    </row>
    <row r="732" spans="1:14" x14ac:dyDescent="0.3">
      <c r="A732" t="s">
        <v>16</v>
      </c>
      <c r="B732" t="s">
        <v>17</v>
      </c>
      <c r="C732" t="s">
        <v>18</v>
      </c>
      <c r="D732" t="str">
        <f>("246431")</f>
        <v>246431</v>
      </c>
      <c r="E732" t="str">
        <f>("622454657717")</f>
        <v>622454657717</v>
      </c>
      <c r="G732" t="s">
        <v>750</v>
      </c>
      <c r="H732" s="2">
        <v>7486.74</v>
      </c>
      <c r="I732" t="s">
        <v>20</v>
      </c>
      <c r="J732" s="1">
        <v>43466</v>
      </c>
      <c r="K732">
        <v>1E-3</v>
      </c>
      <c r="L732">
        <v>2E-3</v>
      </c>
      <c r="N732" t="s">
        <v>21</v>
      </c>
    </row>
    <row r="733" spans="1:14" x14ac:dyDescent="0.3">
      <c r="A733" t="s">
        <v>16</v>
      </c>
      <c r="B733" t="s">
        <v>17</v>
      </c>
      <c r="C733" t="s">
        <v>18</v>
      </c>
      <c r="D733" t="str">
        <f>("246434")</f>
        <v>246434</v>
      </c>
      <c r="E733" t="str">
        <f>("622454657748")</f>
        <v>622454657748</v>
      </c>
      <c r="G733" t="s">
        <v>751</v>
      </c>
      <c r="H733" s="2">
        <v>9161.61</v>
      </c>
      <c r="I733" t="s">
        <v>20</v>
      </c>
      <c r="J733" s="1">
        <v>43466</v>
      </c>
      <c r="K733">
        <v>1E-3</v>
      </c>
      <c r="L733">
        <v>2E-3</v>
      </c>
      <c r="N733" t="s">
        <v>21</v>
      </c>
    </row>
    <row r="734" spans="1:14" x14ac:dyDescent="0.3">
      <c r="A734" t="s">
        <v>16</v>
      </c>
      <c r="B734" t="s">
        <v>17</v>
      </c>
      <c r="C734" t="s">
        <v>18</v>
      </c>
      <c r="D734" t="str">
        <f>("246437")</f>
        <v>246437</v>
      </c>
      <c r="E734" t="str">
        <f>("622454657779")</f>
        <v>622454657779</v>
      </c>
      <c r="G734" t="s">
        <v>752</v>
      </c>
      <c r="H734" s="2">
        <v>9400.9500000000007</v>
      </c>
      <c r="I734" t="s">
        <v>20</v>
      </c>
      <c r="J734" s="1">
        <v>43466</v>
      </c>
      <c r="K734">
        <v>1E-3</v>
      </c>
      <c r="L734">
        <v>2E-3</v>
      </c>
      <c r="N734" t="s">
        <v>21</v>
      </c>
    </row>
    <row r="735" spans="1:14" x14ac:dyDescent="0.3">
      <c r="A735" t="s">
        <v>16</v>
      </c>
      <c r="B735" t="s">
        <v>17</v>
      </c>
      <c r="C735" t="s">
        <v>18</v>
      </c>
      <c r="D735" t="str">
        <f>("246440")</f>
        <v>246440</v>
      </c>
      <c r="E735" t="str">
        <f>("622454657809")</f>
        <v>622454657809</v>
      </c>
      <c r="G735" t="s">
        <v>753</v>
      </c>
      <c r="H735" s="2">
        <v>9620.65</v>
      </c>
      <c r="I735" t="s">
        <v>20</v>
      </c>
      <c r="J735" s="1">
        <v>43466</v>
      </c>
      <c r="K735">
        <v>1E-3</v>
      </c>
      <c r="L735">
        <v>2E-3</v>
      </c>
      <c r="N735" t="s">
        <v>21</v>
      </c>
    </row>
    <row r="736" spans="1:14" x14ac:dyDescent="0.3">
      <c r="A736" t="s">
        <v>16</v>
      </c>
      <c r="B736" t="s">
        <v>17</v>
      </c>
      <c r="C736" t="s">
        <v>18</v>
      </c>
      <c r="D736" t="str">
        <f>("246443")</f>
        <v>246443</v>
      </c>
      <c r="E736" t="str">
        <f>("622454657830")</f>
        <v>622454657830</v>
      </c>
      <c r="G736" t="s">
        <v>754</v>
      </c>
      <c r="H736" s="2">
        <v>9931.69</v>
      </c>
      <c r="I736" t="s">
        <v>20</v>
      </c>
      <c r="J736" s="1">
        <v>43466</v>
      </c>
      <c r="K736">
        <v>1E-3</v>
      </c>
      <c r="L736">
        <v>2E-3</v>
      </c>
      <c r="N736" t="s">
        <v>21</v>
      </c>
    </row>
    <row r="737" spans="1:14" x14ac:dyDescent="0.3">
      <c r="A737" t="s">
        <v>16</v>
      </c>
      <c r="B737" t="s">
        <v>17</v>
      </c>
      <c r="C737" t="s">
        <v>18</v>
      </c>
      <c r="D737" t="str">
        <f>("246446")</f>
        <v>246446</v>
      </c>
      <c r="E737" t="str">
        <f>("622454657861")</f>
        <v>622454657861</v>
      </c>
      <c r="G737" t="s">
        <v>755</v>
      </c>
      <c r="H737" s="2">
        <v>10729.7</v>
      </c>
      <c r="I737" t="s">
        <v>20</v>
      </c>
      <c r="J737" s="1">
        <v>43466</v>
      </c>
      <c r="K737">
        <v>1E-3</v>
      </c>
      <c r="L737">
        <v>2E-3</v>
      </c>
      <c r="N737" t="s">
        <v>21</v>
      </c>
    </row>
    <row r="738" spans="1:14" x14ac:dyDescent="0.3">
      <c r="A738" t="s">
        <v>16</v>
      </c>
      <c r="B738" t="s">
        <v>17</v>
      </c>
      <c r="C738" t="s">
        <v>18</v>
      </c>
      <c r="D738" t="str">
        <f>("246449")</f>
        <v>246449</v>
      </c>
      <c r="E738" t="str">
        <f>("622454657892")</f>
        <v>622454657892</v>
      </c>
      <c r="G738" t="s">
        <v>756</v>
      </c>
      <c r="H738" s="2">
        <v>11240.24</v>
      </c>
      <c r="I738" t="s">
        <v>20</v>
      </c>
      <c r="J738" s="1">
        <v>43466</v>
      </c>
      <c r="K738">
        <v>1E-3</v>
      </c>
      <c r="L738">
        <v>2E-3</v>
      </c>
      <c r="N738" t="s">
        <v>21</v>
      </c>
    </row>
    <row r="739" spans="1:14" x14ac:dyDescent="0.3">
      <c r="A739" t="s">
        <v>16</v>
      </c>
      <c r="B739" t="s">
        <v>17</v>
      </c>
      <c r="C739" t="s">
        <v>18</v>
      </c>
      <c r="D739" t="str">
        <f>("246373")</f>
        <v>246373</v>
      </c>
      <c r="E739" t="str">
        <f>("622454657137")</f>
        <v>622454657137</v>
      </c>
      <c r="G739" t="s">
        <v>757</v>
      </c>
      <c r="H739" s="2">
        <v>143.68</v>
      </c>
      <c r="I739" t="s">
        <v>20</v>
      </c>
      <c r="J739" s="1">
        <v>43466</v>
      </c>
      <c r="K739">
        <v>1E-3</v>
      </c>
      <c r="L739">
        <v>2E-3</v>
      </c>
      <c r="N739" t="s">
        <v>21</v>
      </c>
    </row>
    <row r="740" spans="1:14" x14ac:dyDescent="0.3">
      <c r="A740" t="s">
        <v>16</v>
      </c>
      <c r="B740" t="s">
        <v>17</v>
      </c>
      <c r="C740" t="s">
        <v>18</v>
      </c>
      <c r="D740" t="str">
        <f>("246376")</f>
        <v>246376</v>
      </c>
      <c r="E740" t="str">
        <f>("622454657168")</f>
        <v>622454657168</v>
      </c>
      <c r="G740" t="s">
        <v>758</v>
      </c>
      <c r="H740" s="2">
        <v>165.27</v>
      </c>
      <c r="I740" t="s">
        <v>20</v>
      </c>
      <c r="J740" s="1">
        <v>43466</v>
      </c>
      <c r="K740">
        <v>1E-3</v>
      </c>
      <c r="L740">
        <v>2E-3</v>
      </c>
      <c r="N740" t="s">
        <v>21</v>
      </c>
    </row>
    <row r="741" spans="1:14" x14ac:dyDescent="0.3">
      <c r="A741" t="s">
        <v>16</v>
      </c>
      <c r="B741" t="s">
        <v>17</v>
      </c>
      <c r="C741" t="s">
        <v>18</v>
      </c>
      <c r="D741" t="str">
        <f>("246361")</f>
        <v>246361</v>
      </c>
      <c r="E741" t="str">
        <f>("622454657014")</f>
        <v>622454657014</v>
      </c>
      <c r="G741" t="s">
        <v>759</v>
      </c>
      <c r="H741" s="2">
        <v>406.78</v>
      </c>
      <c r="I741" t="s">
        <v>20</v>
      </c>
      <c r="J741" s="1">
        <v>43466</v>
      </c>
      <c r="K741">
        <v>1E-3</v>
      </c>
      <c r="L741">
        <v>2E-3</v>
      </c>
      <c r="N741" t="s">
        <v>21</v>
      </c>
    </row>
    <row r="742" spans="1:14" x14ac:dyDescent="0.3">
      <c r="A742" t="s">
        <v>16</v>
      </c>
      <c r="B742" t="s">
        <v>17</v>
      </c>
      <c r="C742" t="s">
        <v>18</v>
      </c>
      <c r="D742" t="str">
        <f>("246379")</f>
        <v>246379</v>
      </c>
      <c r="E742" t="str">
        <f>("622454657199")</f>
        <v>622454657199</v>
      </c>
      <c r="G742" t="s">
        <v>760</v>
      </c>
      <c r="H742" s="2">
        <v>540.85</v>
      </c>
      <c r="I742" t="s">
        <v>20</v>
      </c>
      <c r="J742" s="1">
        <v>43466</v>
      </c>
      <c r="K742">
        <v>1E-3</v>
      </c>
      <c r="L742">
        <v>2E-3</v>
      </c>
      <c r="N742" t="s">
        <v>21</v>
      </c>
    </row>
    <row r="743" spans="1:14" x14ac:dyDescent="0.3">
      <c r="A743" t="s">
        <v>16</v>
      </c>
      <c r="B743" t="s">
        <v>17</v>
      </c>
      <c r="C743" t="s">
        <v>18</v>
      </c>
      <c r="D743" t="str">
        <f>("246382")</f>
        <v>246382</v>
      </c>
      <c r="E743" t="str">
        <f>("622454657229")</f>
        <v>622454657229</v>
      </c>
      <c r="G743" t="s">
        <v>761</v>
      </c>
      <c r="H743" s="2">
        <v>619.49</v>
      </c>
      <c r="I743" t="s">
        <v>20</v>
      </c>
      <c r="J743" s="1">
        <v>43466</v>
      </c>
      <c r="K743">
        <v>1E-3</v>
      </c>
      <c r="L743">
        <v>2E-3</v>
      </c>
      <c r="N743" t="s">
        <v>21</v>
      </c>
    </row>
    <row r="744" spans="1:14" x14ac:dyDescent="0.3">
      <c r="A744" t="s">
        <v>16</v>
      </c>
      <c r="B744" t="s">
        <v>17</v>
      </c>
      <c r="C744" t="s">
        <v>18</v>
      </c>
      <c r="D744" t="str">
        <f>("246385")</f>
        <v>246385</v>
      </c>
      <c r="E744" t="str">
        <f>("622454657250")</f>
        <v>622454657250</v>
      </c>
      <c r="G744" t="s">
        <v>762</v>
      </c>
      <c r="H744" s="2">
        <v>951.32</v>
      </c>
      <c r="I744" t="s">
        <v>20</v>
      </c>
      <c r="J744" s="1">
        <v>43466</v>
      </c>
      <c r="K744">
        <v>1E-3</v>
      </c>
      <c r="L744">
        <v>2E-3</v>
      </c>
      <c r="N744" t="s">
        <v>21</v>
      </c>
    </row>
    <row r="745" spans="1:14" x14ac:dyDescent="0.3">
      <c r="A745" t="s">
        <v>16</v>
      </c>
      <c r="B745" t="s">
        <v>17</v>
      </c>
      <c r="C745" t="s">
        <v>18</v>
      </c>
      <c r="D745" t="str">
        <f>("246388")</f>
        <v>246388</v>
      </c>
      <c r="E745" t="str">
        <f>("622454657281")</f>
        <v>622454657281</v>
      </c>
      <c r="G745" t="s">
        <v>763</v>
      </c>
      <c r="H745" s="2">
        <v>666.53</v>
      </c>
      <c r="I745" t="s">
        <v>20</v>
      </c>
      <c r="J745" s="1">
        <v>43466</v>
      </c>
      <c r="K745">
        <v>1E-3</v>
      </c>
      <c r="L745">
        <v>2E-3</v>
      </c>
      <c r="N745" t="s">
        <v>21</v>
      </c>
    </row>
    <row r="746" spans="1:14" x14ac:dyDescent="0.3">
      <c r="A746" t="s">
        <v>16</v>
      </c>
      <c r="B746" t="s">
        <v>17</v>
      </c>
      <c r="C746" t="s">
        <v>18</v>
      </c>
      <c r="D746" t="str">
        <f>("246391")</f>
        <v>246391</v>
      </c>
      <c r="E746" t="str">
        <f>("622454657311")</f>
        <v>622454657311</v>
      </c>
      <c r="G746" t="s">
        <v>764</v>
      </c>
      <c r="H746" s="2">
        <v>710.32</v>
      </c>
      <c r="I746" t="s">
        <v>20</v>
      </c>
      <c r="J746" s="1">
        <v>43466</v>
      </c>
      <c r="K746">
        <v>1E-3</v>
      </c>
      <c r="L746">
        <v>2E-3</v>
      </c>
      <c r="N746" t="s">
        <v>21</v>
      </c>
    </row>
    <row r="747" spans="1:14" x14ac:dyDescent="0.3">
      <c r="A747" t="s">
        <v>16</v>
      </c>
      <c r="B747" t="s">
        <v>17</v>
      </c>
      <c r="C747" t="s">
        <v>18</v>
      </c>
      <c r="D747" t="str">
        <f>("246394")</f>
        <v>246394</v>
      </c>
      <c r="E747" t="str">
        <f>("622454657342")</f>
        <v>622454657342</v>
      </c>
      <c r="G747" t="s">
        <v>765</v>
      </c>
      <c r="H747" s="2">
        <v>1052.6400000000001</v>
      </c>
      <c r="I747" t="s">
        <v>20</v>
      </c>
      <c r="J747" s="1">
        <v>43466</v>
      </c>
      <c r="K747">
        <v>1E-3</v>
      </c>
      <c r="L747">
        <v>2E-3</v>
      </c>
      <c r="N747" t="s">
        <v>21</v>
      </c>
    </row>
    <row r="748" spans="1:14" x14ac:dyDescent="0.3">
      <c r="A748" t="s">
        <v>16</v>
      </c>
      <c r="B748" t="s">
        <v>17</v>
      </c>
      <c r="C748" t="s">
        <v>18</v>
      </c>
      <c r="D748" t="str">
        <f>("246397")</f>
        <v>246397</v>
      </c>
      <c r="E748" t="str">
        <f>("622454657373")</f>
        <v>622454657373</v>
      </c>
      <c r="G748" t="s">
        <v>766</v>
      </c>
      <c r="H748" s="2">
        <v>1075.4000000000001</v>
      </c>
      <c r="I748" t="s">
        <v>20</v>
      </c>
      <c r="J748" s="1">
        <v>43466</v>
      </c>
      <c r="K748">
        <v>1E-3</v>
      </c>
      <c r="L748">
        <v>2E-3</v>
      </c>
      <c r="N748" t="s">
        <v>21</v>
      </c>
    </row>
    <row r="749" spans="1:14" x14ac:dyDescent="0.3">
      <c r="A749" t="s">
        <v>16</v>
      </c>
      <c r="B749" t="s">
        <v>17</v>
      </c>
      <c r="C749" t="s">
        <v>18</v>
      </c>
      <c r="D749" t="str">
        <f>("246400")</f>
        <v>246400</v>
      </c>
      <c r="E749" t="str">
        <f>("622454657403")</f>
        <v>622454657403</v>
      </c>
      <c r="G749" t="s">
        <v>767</v>
      </c>
      <c r="H749" s="2">
        <v>1189.47</v>
      </c>
      <c r="I749" t="s">
        <v>20</v>
      </c>
      <c r="J749" s="1">
        <v>43466</v>
      </c>
      <c r="K749">
        <v>1E-3</v>
      </c>
      <c r="L749">
        <v>2E-3</v>
      </c>
      <c r="N749" t="s">
        <v>21</v>
      </c>
    </row>
    <row r="750" spans="1:14" x14ac:dyDescent="0.3">
      <c r="A750" t="s">
        <v>16</v>
      </c>
      <c r="B750" t="s">
        <v>17</v>
      </c>
      <c r="C750" t="s">
        <v>18</v>
      </c>
      <c r="D750" t="str">
        <f>("246403")</f>
        <v>246403</v>
      </c>
      <c r="E750" t="str">
        <f>("622454657434")</f>
        <v>622454657434</v>
      </c>
      <c r="G750" t="s">
        <v>768</v>
      </c>
      <c r="H750" s="2">
        <v>1283.96</v>
      </c>
      <c r="I750" t="s">
        <v>20</v>
      </c>
      <c r="J750" s="1">
        <v>43466</v>
      </c>
      <c r="K750">
        <v>1E-3</v>
      </c>
      <c r="L750">
        <v>2E-3</v>
      </c>
      <c r="N750" t="s">
        <v>21</v>
      </c>
    </row>
    <row r="751" spans="1:14" x14ac:dyDescent="0.3">
      <c r="A751" t="s">
        <v>16</v>
      </c>
      <c r="B751" t="s">
        <v>17</v>
      </c>
      <c r="C751" t="s">
        <v>18</v>
      </c>
      <c r="D751" t="str">
        <f>("246364")</f>
        <v>246364</v>
      </c>
      <c r="E751" t="str">
        <f>("622454657045")</f>
        <v>622454657045</v>
      </c>
      <c r="G751" t="s">
        <v>769</v>
      </c>
      <c r="H751" s="2">
        <v>2450.39</v>
      </c>
      <c r="I751" t="s">
        <v>20</v>
      </c>
      <c r="J751" s="1">
        <v>43466</v>
      </c>
      <c r="K751">
        <v>1E-3</v>
      </c>
      <c r="L751">
        <v>2E-3</v>
      </c>
      <c r="N751" t="s">
        <v>21</v>
      </c>
    </row>
    <row r="752" spans="1:14" x14ac:dyDescent="0.3">
      <c r="A752" t="s">
        <v>16</v>
      </c>
      <c r="B752" t="s">
        <v>17</v>
      </c>
      <c r="C752" t="s">
        <v>18</v>
      </c>
      <c r="D752" t="str">
        <f>("246367")</f>
        <v>246367</v>
      </c>
      <c r="E752" t="str">
        <f>("622454657076")</f>
        <v>622454657076</v>
      </c>
      <c r="G752" t="s">
        <v>770</v>
      </c>
      <c r="H752" s="2">
        <v>2495.4499999999998</v>
      </c>
      <c r="I752" t="s">
        <v>20</v>
      </c>
      <c r="J752" s="1">
        <v>43466</v>
      </c>
      <c r="K752">
        <v>1E-3</v>
      </c>
      <c r="L752">
        <v>2E-3</v>
      </c>
      <c r="N752" t="s">
        <v>21</v>
      </c>
    </row>
    <row r="753" spans="1:14" x14ac:dyDescent="0.3">
      <c r="A753" t="s">
        <v>16</v>
      </c>
      <c r="B753" t="s">
        <v>17</v>
      </c>
      <c r="C753" t="s">
        <v>18</v>
      </c>
      <c r="D753" t="str">
        <f>("246370")</f>
        <v>246370</v>
      </c>
      <c r="E753" t="str">
        <f>("622454657106")</f>
        <v>622454657106</v>
      </c>
      <c r="G753" t="s">
        <v>771</v>
      </c>
      <c r="H753" s="2">
        <v>2645.19</v>
      </c>
      <c r="I753" t="s">
        <v>20</v>
      </c>
      <c r="J753" s="1">
        <v>43466</v>
      </c>
      <c r="K753">
        <v>1E-3</v>
      </c>
      <c r="L753">
        <v>2E-3</v>
      </c>
      <c r="N753" t="s">
        <v>21</v>
      </c>
    </row>
    <row r="754" spans="1:14" x14ac:dyDescent="0.3">
      <c r="A754" t="s">
        <v>16</v>
      </c>
      <c r="B754" t="s">
        <v>17</v>
      </c>
      <c r="C754" t="s">
        <v>18</v>
      </c>
      <c r="D754" t="str">
        <f>("246406")</f>
        <v>246406</v>
      </c>
      <c r="E754" t="str">
        <f>("622454657465")</f>
        <v>622454657465</v>
      </c>
      <c r="G754" t="s">
        <v>772</v>
      </c>
      <c r="H754" s="2">
        <v>3473.18</v>
      </c>
      <c r="I754" t="s">
        <v>20</v>
      </c>
      <c r="J754" s="1">
        <v>43466</v>
      </c>
      <c r="K754">
        <v>1E-3</v>
      </c>
      <c r="L754">
        <v>2E-3</v>
      </c>
      <c r="N754" t="s">
        <v>21</v>
      </c>
    </row>
    <row r="755" spans="1:14" x14ac:dyDescent="0.3">
      <c r="A755" t="s">
        <v>16</v>
      </c>
      <c r="B755" t="s">
        <v>17</v>
      </c>
      <c r="C755" t="s">
        <v>18</v>
      </c>
      <c r="D755" t="str">
        <f>("246409")</f>
        <v>246409</v>
      </c>
      <c r="E755" t="str">
        <f>("622454657496")</f>
        <v>622454657496</v>
      </c>
      <c r="G755" t="s">
        <v>773</v>
      </c>
      <c r="H755" s="2">
        <v>3757.37</v>
      </c>
      <c r="I755" t="s">
        <v>20</v>
      </c>
      <c r="J755" s="1">
        <v>43466</v>
      </c>
      <c r="K755">
        <v>1E-3</v>
      </c>
      <c r="L755">
        <v>2E-3</v>
      </c>
      <c r="N755" t="s">
        <v>21</v>
      </c>
    </row>
    <row r="756" spans="1:14" x14ac:dyDescent="0.3">
      <c r="A756" t="s">
        <v>16</v>
      </c>
      <c r="B756" t="s">
        <v>17</v>
      </c>
      <c r="C756" t="s">
        <v>18</v>
      </c>
      <c r="D756" t="str">
        <f>("246412")</f>
        <v>246412</v>
      </c>
      <c r="E756" t="str">
        <f>("622454657526")</f>
        <v>622454657526</v>
      </c>
      <c r="G756" t="s">
        <v>774</v>
      </c>
      <c r="H756" s="2">
        <v>4594.75</v>
      </c>
      <c r="I756" t="s">
        <v>20</v>
      </c>
      <c r="J756" s="1">
        <v>43466</v>
      </c>
      <c r="K756">
        <v>1E-3</v>
      </c>
      <c r="L756">
        <v>2E-3</v>
      </c>
      <c r="N756" t="s">
        <v>21</v>
      </c>
    </row>
    <row r="757" spans="1:14" x14ac:dyDescent="0.3">
      <c r="A757" t="s">
        <v>16</v>
      </c>
      <c r="B757" t="s">
        <v>17</v>
      </c>
      <c r="C757" t="s">
        <v>18</v>
      </c>
      <c r="D757" t="str">
        <f>("246415")</f>
        <v>246415</v>
      </c>
      <c r="E757" t="str">
        <f>("622454657557")</f>
        <v>622454657557</v>
      </c>
      <c r="G757" t="s">
        <v>775</v>
      </c>
      <c r="H757" s="2">
        <v>5782.68</v>
      </c>
      <c r="I757" t="s">
        <v>20</v>
      </c>
      <c r="J757" s="1">
        <v>43466</v>
      </c>
      <c r="K757">
        <v>1E-3</v>
      </c>
      <c r="L757">
        <v>2E-3</v>
      </c>
      <c r="N757" t="s">
        <v>21</v>
      </c>
    </row>
    <row r="758" spans="1:14" x14ac:dyDescent="0.3">
      <c r="A758" t="s">
        <v>16</v>
      </c>
      <c r="B758" t="s">
        <v>17</v>
      </c>
      <c r="C758" t="s">
        <v>18</v>
      </c>
      <c r="D758" t="str">
        <f>("246418")</f>
        <v>246418</v>
      </c>
      <c r="E758" t="str">
        <f>("622454657588")</f>
        <v>622454657588</v>
      </c>
      <c r="G758" t="s">
        <v>776</v>
      </c>
      <c r="H758" s="2">
        <v>6127.03</v>
      </c>
      <c r="I758" t="s">
        <v>20</v>
      </c>
      <c r="J758" s="1">
        <v>43466</v>
      </c>
      <c r="K758">
        <v>1E-3</v>
      </c>
      <c r="L758">
        <v>2E-3</v>
      </c>
      <c r="N758" t="s">
        <v>21</v>
      </c>
    </row>
    <row r="759" spans="1:14" x14ac:dyDescent="0.3">
      <c r="A759" t="s">
        <v>16</v>
      </c>
      <c r="B759" t="s">
        <v>17</v>
      </c>
      <c r="C759" t="s">
        <v>18</v>
      </c>
      <c r="D759" t="str">
        <f>("246421")</f>
        <v>246421</v>
      </c>
      <c r="E759" t="str">
        <f>("622454657618")</f>
        <v>622454657618</v>
      </c>
      <c r="G759" t="s">
        <v>777</v>
      </c>
      <c r="H759" s="2">
        <v>6252.07</v>
      </c>
      <c r="I759" t="s">
        <v>20</v>
      </c>
      <c r="J759" s="1">
        <v>43466</v>
      </c>
      <c r="K759">
        <v>1E-3</v>
      </c>
      <c r="L759">
        <v>2E-3</v>
      </c>
      <c r="N759" t="s">
        <v>21</v>
      </c>
    </row>
    <row r="760" spans="1:14" x14ac:dyDescent="0.3">
      <c r="A760" t="s">
        <v>16</v>
      </c>
      <c r="B760" t="s">
        <v>17</v>
      </c>
      <c r="C760" t="s">
        <v>18</v>
      </c>
      <c r="D760" t="str">
        <f>("246424")</f>
        <v>246424</v>
      </c>
      <c r="E760" t="str">
        <f>("622454657649")</f>
        <v>622454657649</v>
      </c>
      <c r="G760" t="s">
        <v>778</v>
      </c>
      <c r="H760" s="2">
        <v>7129.89</v>
      </c>
      <c r="I760" t="s">
        <v>20</v>
      </c>
      <c r="J760" s="1">
        <v>43466</v>
      </c>
      <c r="K760">
        <v>1E-3</v>
      </c>
      <c r="L760">
        <v>2E-3</v>
      </c>
      <c r="N760" t="s">
        <v>21</v>
      </c>
    </row>
    <row r="761" spans="1:14" x14ac:dyDescent="0.3">
      <c r="A761" t="s">
        <v>16</v>
      </c>
      <c r="B761" t="s">
        <v>17</v>
      </c>
      <c r="C761" t="s">
        <v>18</v>
      </c>
      <c r="D761" t="str">
        <f>("246427")</f>
        <v>246427</v>
      </c>
      <c r="E761" t="str">
        <f>("622454657670")</f>
        <v>622454657670</v>
      </c>
      <c r="G761" t="s">
        <v>779</v>
      </c>
      <c r="H761" s="2">
        <v>7127.78</v>
      </c>
      <c r="I761" t="s">
        <v>20</v>
      </c>
      <c r="J761" s="1">
        <v>43466</v>
      </c>
      <c r="K761">
        <v>1E-3</v>
      </c>
      <c r="L761">
        <v>2E-3</v>
      </c>
      <c r="N761" t="s">
        <v>21</v>
      </c>
    </row>
    <row r="762" spans="1:14" x14ac:dyDescent="0.3">
      <c r="A762" t="s">
        <v>16</v>
      </c>
      <c r="B762" t="s">
        <v>17</v>
      </c>
      <c r="C762" t="s">
        <v>18</v>
      </c>
      <c r="D762" t="str">
        <f>("246430")</f>
        <v>246430</v>
      </c>
      <c r="E762" t="str">
        <f>("622454657700")</f>
        <v>622454657700</v>
      </c>
      <c r="G762" t="s">
        <v>780</v>
      </c>
      <c r="H762" s="2">
        <v>7486.74</v>
      </c>
      <c r="I762" t="s">
        <v>20</v>
      </c>
      <c r="J762" s="1">
        <v>43466</v>
      </c>
      <c r="K762">
        <v>1E-3</v>
      </c>
      <c r="L762">
        <v>2E-3</v>
      </c>
      <c r="N762" t="s">
        <v>21</v>
      </c>
    </row>
    <row r="763" spans="1:14" x14ac:dyDescent="0.3">
      <c r="A763" t="s">
        <v>16</v>
      </c>
      <c r="B763" t="s">
        <v>17</v>
      </c>
      <c r="C763" t="s">
        <v>18</v>
      </c>
      <c r="D763" t="str">
        <f>("246433")</f>
        <v>246433</v>
      </c>
      <c r="E763" t="str">
        <f>("622454657731")</f>
        <v>622454657731</v>
      </c>
      <c r="G763" t="s">
        <v>781</v>
      </c>
      <c r="H763" s="2">
        <v>9161.61</v>
      </c>
      <c r="I763" t="s">
        <v>20</v>
      </c>
      <c r="J763" s="1">
        <v>43466</v>
      </c>
      <c r="K763">
        <v>1E-3</v>
      </c>
      <c r="L763">
        <v>2E-3</v>
      </c>
      <c r="N763" t="s">
        <v>21</v>
      </c>
    </row>
    <row r="764" spans="1:14" x14ac:dyDescent="0.3">
      <c r="A764" t="s">
        <v>16</v>
      </c>
      <c r="B764" t="s">
        <v>17</v>
      </c>
      <c r="C764" t="s">
        <v>18</v>
      </c>
      <c r="D764" t="str">
        <f>("246436")</f>
        <v>246436</v>
      </c>
      <c r="E764" t="str">
        <f>("622454657762")</f>
        <v>622454657762</v>
      </c>
      <c r="G764" t="s">
        <v>782</v>
      </c>
      <c r="H764" s="2">
        <v>9400.9500000000007</v>
      </c>
      <c r="I764" t="s">
        <v>20</v>
      </c>
      <c r="J764" s="1">
        <v>43466</v>
      </c>
      <c r="K764">
        <v>1E-3</v>
      </c>
      <c r="L764">
        <v>2E-3</v>
      </c>
      <c r="N764" t="s">
        <v>21</v>
      </c>
    </row>
    <row r="765" spans="1:14" x14ac:dyDescent="0.3">
      <c r="A765" t="s">
        <v>16</v>
      </c>
      <c r="B765" t="s">
        <v>17</v>
      </c>
      <c r="C765" t="s">
        <v>18</v>
      </c>
      <c r="D765" t="str">
        <f>("246439")</f>
        <v>246439</v>
      </c>
      <c r="E765" t="str">
        <f>("622454657793")</f>
        <v>622454657793</v>
      </c>
      <c r="G765" t="s">
        <v>783</v>
      </c>
      <c r="H765" s="2">
        <v>9620.65</v>
      </c>
      <c r="I765" t="s">
        <v>20</v>
      </c>
      <c r="J765" s="1">
        <v>43466</v>
      </c>
      <c r="K765">
        <v>1E-3</v>
      </c>
      <c r="L765">
        <v>2E-3</v>
      </c>
      <c r="N765" t="s">
        <v>21</v>
      </c>
    </row>
    <row r="766" spans="1:14" x14ac:dyDescent="0.3">
      <c r="A766" t="s">
        <v>16</v>
      </c>
      <c r="B766" t="s">
        <v>17</v>
      </c>
      <c r="C766" t="s">
        <v>18</v>
      </c>
      <c r="D766" t="str">
        <f>("246442")</f>
        <v>246442</v>
      </c>
      <c r="E766" t="str">
        <f>("622454657823")</f>
        <v>622454657823</v>
      </c>
      <c r="G766" t="s">
        <v>784</v>
      </c>
      <c r="H766" s="2">
        <v>9931.69</v>
      </c>
      <c r="I766" t="s">
        <v>20</v>
      </c>
      <c r="J766" s="1">
        <v>43466</v>
      </c>
      <c r="K766">
        <v>1E-3</v>
      </c>
      <c r="L766">
        <v>2E-3</v>
      </c>
      <c r="N766" t="s">
        <v>21</v>
      </c>
    </row>
    <row r="767" spans="1:14" x14ac:dyDescent="0.3">
      <c r="A767" t="s">
        <v>16</v>
      </c>
      <c r="B767" t="s">
        <v>17</v>
      </c>
      <c r="C767" t="s">
        <v>18</v>
      </c>
      <c r="D767" t="str">
        <f>("246445")</f>
        <v>246445</v>
      </c>
      <c r="E767" t="str">
        <f>("622454657854")</f>
        <v>622454657854</v>
      </c>
      <c r="G767" t="s">
        <v>785</v>
      </c>
      <c r="H767" s="2">
        <v>10729.7</v>
      </c>
      <c r="I767" t="s">
        <v>20</v>
      </c>
      <c r="J767" s="1">
        <v>43466</v>
      </c>
      <c r="K767">
        <v>1E-3</v>
      </c>
      <c r="L767">
        <v>2E-3</v>
      </c>
      <c r="N767" t="s">
        <v>21</v>
      </c>
    </row>
    <row r="768" spans="1:14" x14ac:dyDescent="0.3">
      <c r="A768" t="s">
        <v>16</v>
      </c>
      <c r="B768" t="s">
        <v>17</v>
      </c>
      <c r="C768" t="s">
        <v>18</v>
      </c>
      <c r="D768" t="str">
        <f>("246448")</f>
        <v>246448</v>
      </c>
      <c r="E768" t="str">
        <f>("622454657885")</f>
        <v>622454657885</v>
      </c>
      <c r="G768" t="s">
        <v>786</v>
      </c>
      <c r="H768" s="2">
        <v>11240.24</v>
      </c>
      <c r="I768" t="s">
        <v>20</v>
      </c>
      <c r="J768" s="1">
        <v>43466</v>
      </c>
      <c r="K768">
        <v>1E-3</v>
      </c>
      <c r="L768">
        <v>2E-3</v>
      </c>
      <c r="N768" t="s"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PPSDU0101191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Rego, Floriana</dc:creator>
  <cp:lastModifiedBy>Rego, Floriana</cp:lastModifiedBy>
  <dcterms:created xsi:type="dcterms:W3CDTF">2018-11-26T22:55:34Z</dcterms:created>
  <dcterms:modified xsi:type="dcterms:W3CDTF">2018-11-26T22:55:34Z</dcterms:modified>
</cp:coreProperties>
</file>