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ushe\OneDrive - Aliaxis\Desktop\"/>
    </mc:Choice>
  </mc:AlternateContent>
  <xr:revisionPtr revIDLastSave="0" documentId="13_ncr:1_{437B5F99-D463-4778-A5CB-D553DA6A73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3940-010124-IP" sheetId="1" r:id="rId1"/>
  </sheets>
  <definedNames>
    <definedName name="_xlnm._FilterDatabase" localSheetId="0" hidden="1">'U3940-010124-IP'!$A$1:$DA$174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0" i="1" l="1"/>
  <c r="L170" i="1"/>
  <c r="L169" i="1"/>
  <c r="E169" i="1"/>
  <c r="L166" i="1" l="1"/>
  <c r="L165" i="1"/>
  <c r="E166" i="1"/>
  <c r="E165" i="1"/>
  <c r="L154" i="1"/>
  <c r="L153" i="1"/>
  <c r="L152" i="1"/>
  <c r="E154" i="1"/>
  <c r="E153" i="1"/>
  <c r="E152" i="1"/>
  <c r="D38" i="1"/>
  <c r="D71" i="1"/>
  <c r="D72" i="1"/>
  <c r="F134" i="1"/>
  <c r="F133" i="1"/>
  <c r="F132" i="1"/>
  <c r="F131" i="1"/>
  <c r="F130" i="1"/>
  <c r="F116" i="1"/>
  <c r="F33" i="1"/>
  <c r="F28" i="1"/>
  <c r="F14" i="1"/>
  <c r="F13" i="1"/>
  <c r="F12" i="1"/>
  <c r="F10" i="1"/>
  <c r="F6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1" i="1"/>
  <c r="D118" i="1"/>
  <c r="D117" i="1"/>
  <c r="D116" i="1"/>
  <c r="D113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2" i="1"/>
  <c r="D81" i="1"/>
  <c r="D80" i="1"/>
  <c r="D77" i="1"/>
  <c r="D76" i="1"/>
  <c r="D75" i="1"/>
  <c r="D74" i="1"/>
  <c r="D73" i="1"/>
  <c r="D70" i="1"/>
  <c r="D69" i="1"/>
  <c r="D68" i="1"/>
  <c r="D67" i="1"/>
  <c r="D66" i="1"/>
  <c r="D65" i="1"/>
  <c r="D64" i="1"/>
  <c r="D63" i="1"/>
  <c r="D62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35" i="1"/>
  <c r="D34" i="1"/>
  <c r="D33" i="1"/>
  <c r="D32" i="1"/>
  <c r="D31" i="1"/>
  <c r="D30" i="1"/>
  <c r="D28" i="1"/>
  <c r="D25" i="1"/>
  <c r="D24" i="1"/>
  <c r="D23" i="1"/>
  <c r="D22" i="1"/>
  <c r="D19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<sst xmlns="http://schemas.openxmlformats.org/spreadsheetml/2006/main" count="987" uniqueCount="382">
  <si>
    <t>Product Description</t>
  </si>
  <si>
    <t>ENDURA FCD 2" - SXSXS - 15GPM</t>
  </si>
  <si>
    <t>ENDURA FCD 2" - SXSXS - 20 GPM</t>
  </si>
  <si>
    <t>3910A-5</t>
  </si>
  <si>
    <t>7/10/15C GI GSK OR</t>
  </si>
  <si>
    <t>394712B</t>
  </si>
  <si>
    <t>12" X 12" THREE QTR FLOORSINK</t>
  </si>
  <si>
    <t>394712C</t>
  </si>
  <si>
    <t>12" X 12" HALF FLOOR SINKGRATE</t>
  </si>
  <si>
    <t>3947NNH</t>
  </si>
  <si>
    <t>FS REPLACEMENT HARDWARE KIT</t>
  </si>
  <si>
    <t>FLANGELESS FLOOR SINK 9X9X6 4</t>
  </si>
  <si>
    <t>394709A</t>
  </si>
  <si>
    <t>9"X9" FULL FLOOR SINK GRATE</t>
  </si>
  <si>
    <t>394709B</t>
  </si>
  <si>
    <t>9"X9" THREE QTR SINK GRATE</t>
  </si>
  <si>
    <t>394709C</t>
  </si>
  <si>
    <t>9"X9" HALF FLOOR SINK GRATE</t>
  </si>
  <si>
    <t>5" STRAINER</t>
  </si>
  <si>
    <t>394712A</t>
  </si>
  <si>
    <t>12"X12" FULL FLOOR SINK GRATE</t>
  </si>
  <si>
    <t>FLANGELESS FLOOR SINK 12X12X6</t>
  </si>
  <si>
    <t>ENDURA GI 15 GPM/30LB 2"</t>
  </si>
  <si>
    <t>FLANGELESS FLOOR SINK 9X9X6 3</t>
  </si>
  <si>
    <t>3920A-2ARPL</t>
  </si>
  <si>
    <t>15/20/25 GI LID ASS RPLCNT KIT</t>
  </si>
  <si>
    <t>3920A-5</t>
  </si>
  <si>
    <t>15/20/25 SILICONE RUBBER GSKT</t>
  </si>
  <si>
    <t>3910A02</t>
  </si>
  <si>
    <t>ENDURA GI 10 GPM/20LB 2"</t>
  </si>
  <si>
    <t>3920A-9RPL</t>
  </si>
  <si>
    <t>15/20/25GPM GI RPLCT LATCH KIT</t>
  </si>
  <si>
    <t>3920AR</t>
  </si>
  <si>
    <t>GREASE INTERCEPTOR REPAIR KIT</t>
  </si>
  <si>
    <t>3920AX6</t>
  </si>
  <si>
    <t>3907A02</t>
  </si>
  <si>
    <t>ENDURA GI 7 GPM/14LB 2"</t>
  </si>
  <si>
    <t>SBA FINE SCREEN</t>
  </si>
  <si>
    <t>3922107AS</t>
  </si>
  <si>
    <t>SPIGOT FCD 7GPM</t>
  </si>
  <si>
    <t>3922110AS</t>
  </si>
  <si>
    <t>SPIGOT FCD 10GPM</t>
  </si>
  <si>
    <t>3920A02</t>
  </si>
  <si>
    <t>20GPM GREASE INTERCEPTOR 2"SPG</t>
  </si>
  <si>
    <t>SBA HANDLE/COVER</t>
  </si>
  <si>
    <t>3911A02</t>
  </si>
  <si>
    <t>ENDURA SOLIDS INTERCEPTOR2"</t>
  </si>
  <si>
    <t>3911A-1</t>
  </si>
  <si>
    <t>ENDURA SOLIDS BASKET ACCESSORY</t>
  </si>
  <si>
    <t>3910PA15</t>
  </si>
  <si>
    <t>ENDURA PLASTER TRAP</t>
  </si>
  <si>
    <t>3920A03-3</t>
  </si>
  <si>
    <t>GREASE INTERCEPTOR BAFFLE</t>
  </si>
  <si>
    <t>3922107AT</t>
  </si>
  <si>
    <t>FCD 2" SXSXS THREADED 10GPM</t>
  </si>
  <si>
    <t>3920PA15</t>
  </si>
  <si>
    <t>392035FBK</t>
  </si>
  <si>
    <t>ENDURA FIXED BAFFLE KIT</t>
  </si>
  <si>
    <t>3922115AS</t>
  </si>
  <si>
    <t>3922115AT</t>
  </si>
  <si>
    <t>FCD 2" SXSXS THREADED 15GPM</t>
  </si>
  <si>
    <t>3922120AS</t>
  </si>
  <si>
    <t>3922120AT</t>
  </si>
  <si>
    <t>FCD 2" SXSXS THREADED 20GPM</t>
  </si>
  <si>
    <t>3922125AS</t>
  </si>
  <si>
    <t>ENDURA FCD 2" - SXSXS - 25 GPM</t>
  </si>
  <si>
    <t>3922125AT</t>
  </si>
  <si>
    <t>FCD 2" SXSXS THREADED 25 GPM</t>
  </si>
  <si>
    <t>3925ALO-3</t>
  </si>
  <si>
    <t>LOW GI INLET/OUTLET BAFFLE</t>
  </si>
  <si>
    <t>ABS DWV INLINE DRAIN STRAINER</t>
  </si>
  <si>
    <t>3925A02LO</t>
  </si>
  <si>
    <t>25 GPM LOW PROFILE GI</t>
  </si>
  <si>
    <t>3922107CAS</t>
  </si>
  <si>
    <t>7GPM COMPACT FLOW CTRL W/AIR INTAKE 2" SPG</t>
  </si>
  <si>
    <t>3922110CAS</t>
  </si>
  <si>
    <t>10GPM COMPACT FLOW CTRL W/AIR INTAKE 2" SPG</t>
  </si>
  <si>
    <t>3922115CAS</t>
  </si>
  <si>
    <t>15GPM COMPACT FLOW CTRL W/AIR INTAKE 2" SPG</t>
  </si>
  <si>
    <t>3922120CAS</t>
  </si>
  <si>
    <t>20GPM COMPACT FLOW CTRL W/AIR INTAKE 2" SPG</t>
  </si>
  <si>
    <t>3922125CAS</t>
  </si>
  <si>
    <t>25GPM COMPACT FLOW CTRL W/AIR INTAKE 2" SPG</t>
  </si>
  <si>
    <t>3922107CAT</t>
  </si>
  <si>
    <t>7GPM COMPACT FLOW CTRL W/AIR INTAKE 2" THRD</t>
  </si>
  <si>
    <t>3922110CAT</t>
  </si>
  <si>
    <t>10GPM COMPACT FLOW CTRL W/AIR INTAKE 2" THRD</t>
  </si>
  <si>
    <t>3922115CAT</t>
  </si>
  <si>
    <t>15GPM COMPACT FLOW CTRL W/AIR INTAKE 2" THRD</t>
  </si>
  <si>
    <t>3922120CAT</t>
  </si>
  <si>
    <t>20GPM COMPACT FLOW CTRL W/AIR INTAKE 2" THRD</t>
  </si>
  <si>
    <t>3922125CAT</t>
  </si>
  <si>
    <t>25GPM COMPACT FLOW CTRL W/AIR INTAKE 2" THRD</t>
  </si>
  <si>
    <t>3944250A</t>
  </si>
  <si>
    <t>50GPM 4"X2" DWV FLOW CONTROL 2PC</t>
  </si>
  <si>
    <t>3944235A</t>
  </si>
  <si>
    <t>35GPM 4"X2" DWV FLOW CONTROL 2PC</t>
  </si>
  <si>
    <t>3944250AS</t>
  </si>
  <si>
    <t>4'' 50 GPM FCD SXSXS</t>
  </si>
  <si>
    <t>3944235AS</t>
  </si>
  <si>
    <t>4'' 35 GPM FCD SXSXS</t>
  </si>
  <si>
    <t>3944235AT</t>
  </si>
  <si>
    <t>4" 35GPM THREADED FLOW CONTROL</t>
  </si>
  <si>
    <t>3944250AT</t>
  </si>
  <si>
    <t>4" 50GPM THREADED FLOW CONTROL</t>
  </si>
  <si>
    <t>3925XT-3</t>
  </si>
  <si>
    <t>25GPM XT SILICONE GASKET</t>
  </si>
  <si>
    <t>3925XTA02</t>
  </si>
  <si>
    <t>ENDURA GI 25GPM 2" XT</t>
  </si>
  <si>
    <t>3925XTA03</t>
  </si>
  <si>
    <t>ENDURA GI 25GPM 3" XT</t>
  </si>
  <si>
    <t>393243A</t>
  </si>
  <si>
    <t>393243AR</t>
  </si>
  <si>
    <t>ABS DWV REPLACEMENT SCRN &amp; CAP</t>
  </si>
  <si>
    <t>393243AW</t>
  </si>
  <si>
    <t>PVC DWV INLINE DRAIN STRAINER</t>
  </si>
  <si>
    <t>3925AX6</t>
  </si>
  <si>
    <t>25GPM XT GI 6" EXT KIT</t>
  </si>
  <si>
    <t>3925A-2ARPL</t>
  </si>
  <si>
    <t>ENDURA 25XT REPLACEMENT LID</t>
  </si>
  <si>
    <t>3922107A</t>
  </si>
  <si>
    <t>7GPM 2"x1.5" DWV FLOW CONTROL 2PC</t>
  </si>
  <si>
    <t>3922107CA</t>
  </si>
  <si>
    <t>7GPM 2"x1.5" DWV FLOW CONTROL 1PC COMPACT</t>
  </si>
  <si>
    <t>3922110A</t>
  </si>
  <si>
    <t>10GPM 2"x1.5" DWV FLOW CONTROL 2PC</t>
  </si>
  <si>
    <t>3922110CA</t>
  </si>
  <si>
    <t>10GPM 2"x1.5" DWV FLOW CONTROL 1PC COMPACT</t>
  </si>
  <si>
    <t>3922115A</t>
  </si>
  <si>
    <t>15GPM 2"x1.5" DWV FLOW CONTROL 2PC</t>
  </si>
  <si>
    <t>3922115CA</t>
  </si>
  <si>
    <t>15GPM 2"x1.5" DWV FLOW CONTROL 1PC COMPACT</t>
  </si>
  <si>
    <t>3922120A</t>
  </si>
  <si>
    <t>20GPM 2"x1.5" DWV FLOW CONTROL 2PC</t>
  </si>
  <si>
    <t>3922120CA</t>
  </si>
  <si>
    <t>20GPM 2"x1.5" DWV FLOW CONTROL 1PC COMPACT</t>
  </si>
  <si>
    <t>3922125A</t>
  </si>
  <si>
    <t>25GPM 2"X1.5" DWV FLOW CONTROL 2PC</t>
  </si>
  <si>
    <t>3933125A</t>
  </si>
  <si>
    <t>25GPM 3"x1.5" DWV FLOW CONTROL 2PC</t>
  </si>
  <si>
    <t>3933135A</t>
  </si>
  <si>
    <t>35GPM 3"x1.5" DWV FLOW CONTROL 2PC</t>
  </si>
  <si>
    <t>3933150A</t>
  </si>
  <si>
    <t>50GPM 3" x 1.5" DWV FLOW CONTROL 2PC</t>
  </si>
  <si>
    <t>3933125AS</t>
  </si>
  <si>
    <t>ENDURA FCD 3" - SXSXS - 25 GPM</t>
  </si>
  <si>
    <t>3933125AT</t>
  </si>
  <si>
    <t>FCD 3" SXSXS THREADED 25GPM</t>
  </si>
  <si>
    <t>3933135AS</t>
  </si>
  <si>
    <t>ENDURA FCD 3" - SXSXS - 35 GPM</t>
  </si>
  <si>
    <t>3933135AT</t>
  </si>
  <si>
    <t>FCD 3" SXSXS THREADED 35GPM</t>
  </si>
  <si>
    <t>3933150AS</t>
  </si>
  <si>
    <t>ENDURA FCD 3" - SXSXS - 50 GPM</t>
  </si>
  <si>
    <t>3933150AT</t>
  </si>
  <si>
    <t>FCD 3" SXSXS THREADED 50GPM</t>
  </si>
  <si>
    <t>3935A-2ARPL</t>
  </si>
  <si>
    <t>35/50 GI LID ASS RPLCMNT KIT</t>
  </si>
  <si>
    <t>3935A-5</t>
  </si>
  <si>
    <t>35/50 SILICONE RUBBER GASKET</t>
  </si>
  <si>
    <t>3935A-6RPL</t>
  </si>
  <si>
    <t>35/50 GPM GI RPLCMNT LATCH KIT</t>
  </si>
  <si>
    <t>3935AX6</t>
  </si>
  <si>
    <t>3935A03</t>
  </si>
  <si>
    <t>35GPM GREASE INTERCEPTOR 3"SPG</t>
  </si>
  <si>
    <t>3935A03-4</t>
  </si>
  <si>
    <t>35/50 GPM GI DIFFUSER BAFFLE</t>
  </si>
  <si>
    <t>3935A04</t>
  </si>
  <si>
    <t>35GPM GREASE INTERCEPTOR 4"</t>
  </si>
  <si>
    <t>SEMI AUTO GREASE DRAW OFFKIT</t>
  </si>
  <si>
    <t>3950A03</t>
  </si>
  <si>
    <t>50GPM GREASE INTERCEPTOR 3"SPG</t>
  </si>
  <si>
    <t>3950A03-3</t>
  </si>
  <si>
    <t>50 GPM GRS INTRCPTR BAFFLE</t>
  </si>
  <si>
    <t>3950A04</t>
  </si>
  <si>
    <t>50GPM GREASE INTERCEPTOR 4"SPG</t>
  </si>
  <si>
    <t>40100A04</t>
  </si>
  <si>
    <t>ENDURA XL 100GPM GI</t>
  </si>
  <si>
    <t>40100A04T</t>
  </si>
  <si>
    <t>ENDURA XL 100GPM GI THRD</t>
  </si>
  <si>
    <t>4075A04</t>
  </si>
  <si>
    <t>ENDURA XL 75GPM GI</t>
  </si>
  <si>
    <t>4075A04T</t>
  </si>
  <si>
    <t>ENDURA XL 75GPM GI THRD</t>
  </si>
  <si>
    <t>40100AX35</t>
  </si>
  <si>
    <t>ENDURA XL RISER PAIR 35"</t>
  </si>
  <si>
    <t>40100X35-2</t>
  </si>
  <si>
    <t>XL RISER EXTENSION SILICONE GASKET</t>
  </si>
  <si>
    <t>XL COVER SEAL</t>
  </si>
  <si>
    <t>XL GI BULKHEAD-FCD SEAL GSKT</t>
  </si>
  <si>
    <t>XL GI 100GPM ORIFICE PLATE</t>
  </si>
  <si>
    <t>XL GI 75GPM ORIFICE PLATE</t>
  </si>
  <si>
    <t>XL SAMPLING PORT/CLEANOUTCAP</t>
  </si>
  <si>
    <t>4044275A</t>
  </si>
  <si>
    <t>4'' 75GPM FLOW CONTROL</t>
  </si>
  <si>
    <t>40442100A</t>
  </si>
  <si>
    <t>4'' 100GPM FLOW CONTROL</t>
  </si>
  <si>
    <t>40100TPS3</t>
  </si>
  <si>
    <t>3" UNISEAL</t>
  </si>
  <si>
    <t>40100ARDB</t>
  </si>
  <si>
    <t>XL 100 GI REPLACEMENT DYNAMIC BAFFLE</t>
  </si>
  <si>
    <t>4075ARDB</t>
  </si>
  <si>
    <t>XL 75 GI REPLACEMENT DYNAMIC BAFFLE</t>
  </si>
  <si>
    <t>40100ALHK</t>
  </si>
  <si>
    <t>XL LIFTING HARWARE KIT</t>
  </si>
  <si>
    <t>40100ARSB</t>
  </si>
  <si>
    <t>XL TAMPER RESISTANT COVERFASTENERS</t>
  </si>
  <si>
    <t>40100AX18</t>
  </si>
  <si>
    <t>ENDURA XL RISER PAIR 18"</t>
  </si>
  <si>
    <t>40100ARCS</t>
  </si>
  <si>
    <t>XL GI-S RATED COVER REPLACEMENT</t>
  </si>
  <si>
    <t>40100ARCM</t>
  </si>
  <si>
    <t>XL GI M-RATED COVER REPLACEMENT</t>
  </si>
  <si>
    <t>40100A04M</t>
  </si>
  <si>
    <t>ENDURA XL 100GPM GI W/ M-RATED COVER</t>
  </si>
  <si>
    <t>40100A04MT</t>
  </si>
  <si>
    <t>ENDURA XL 100GPM GI THRD W/ M-RATED COVER</t>
  </si>
  <si>
    <t>4075A04M</t>
  </si>
  <si>
    <t>ENDURA XL 75GPM GI W/ M-RATED COVER</t>
  </si>
  <si>
    <t>4075A04MT</t>
  </si>
  <si>
    <t>ENDURA XL 75GPM GI THRD W/ M-RATED COVER</t>
  </si>
  <si>
    <t>3910A-2ARPL</t>
  </si>
  <si>
    <t>MINI GI REPLACEMENT COVERASSEMBLY</t>
  </si>
  <si>
    <t>3910A-4</t>
  </si>
  <si>
    <t>COMPACT GI OUTLET BAFFLE</t>
  </si>
  <si>
    <t>3910A-3</t>
  </si>
  <si>
    <t>COMPACT GA DIFFUSER BAFFLE</t>
  </si>
  <si>
    <t>C39A</t>
  </si>
  <si>
    <t>C39C</t>
  </si>
  <si>
    <t>C39P</t>
  </si>
  <si>
    <t>C39D</t>
  </si>
  <si>
    <t>763094</t>
  </si>
  <si>
    <t>3911-2</t>
  </si>
  <si>
    <t>SBA COARSE SCREEN</t>
  </si>
  <si>
    <t>763110</t>
  </si>
  <si>
    <t>3922110AT</t>
  </si>
  <si>
    <t>TREADED FCD 10GPM</t>
  </si>
  <si>
    <t>763180</t>
  </si>
  <si>
    <t>392203W</t>
  </si>
  <si>
    <t>PVC BWV SLEEVE KIT FOR 3"</t>
  </si>
  <si>
    <t>763182</t>
  </si>
  <si>
    <t>392204W</t>
  </si>
  <si>
    <t>PVC BWV SLEEVE KIT FOR 4"</t>
  </si>
  <si>
    <t>763318</t>
  </si>
  <si>
    <t>393243AWR</t>
  </si>
  <si>
    <t>PVC DWV REPLACEMENT SCRN &amp; CAP</t>
  </si>
  <si>
    <t>3922125CA</t>
  </si>
  <si>
    <t>25GPM 2"x1.5" DWV FLOW CONTROL 1PC COMPACT</t>
  </si>
  <si>
    <t>763092</t>
  </si>
  <si>
    <t>3925A02LOT</t>
  </si>
  <si>
    <t>ENDURA LO-PRO 2" THREADED</t>
  </si>
  <si>
    <t>763097</t>
  </si>
  <si>
    <t>3910A02T</t>
  </si>
  <si>
    <t>ENDURA GI 10 GPM/20LB 2" TFCD</t>
  </si>
  <si>
    <t>763098</t>
  </si>
  <si>
    <t>3910A02S</t>
  </si>
  <si>
    <t>ENDURA GI 10 GPM/20LB 2" SFCD</t>
  </si>
  <si>
    <t>763105</t>
  </si>
  <si>
    <t>3907A02T</t>
  </si>
  <si>
    <t>ENDURA GI 7 GPM/14LB 2" TFCD</t>
  </si>
  <si>
    <t>763106</t>
  </si>
  <si>
    <t>3907A02S</t>
  </si>
  <si>
    <t>ENDURA GI 7 GPM/14LB 2" SFCD</t>
  </si>
  <si>
    <t>763133</t>
  </si>
  <si>
    <t>3920A02S</t>
  </si>
  <si>
    <t>20-GPM ENDURA GI 2" SFCD</t>
  </si>
  <si>
    <t>763134</t>
  </si>
  <si>
    <t>3920A02T</t>
  </si>
  <si>
    <t>ENDURA GI 2" TFCD 20GPM</t>
  </si>
  <si>
    <t>ENDURA GI 15 GPM/30LB 2" TFCD</t>
  </si>
  <si>
    <t>ENDURA GI 15 GPM/30LB 2" SFCD</t>
  </si>
  <si>
    <t>763241</t>
  </si>
  <si>
    <t>3925A02LOS</t>
  </si>
  <si>
    <t>25GPM LOW PROFILE SFCD</t>
  </si>
  <si>
    <t>763308</t>
  </si>
  <si>
    <t>3925XTA02S</t>
  </si>
  <si>
    <t>ENDURA GI 25GPM 2" XT SFCD</t>
  </si>
  <si>
    <t>763312</t>
  </si>
  <si>
    <t>3925XTA03S</t>
  </si>
  <si>
    <t>ENDURA GI 25GPM 3" XT SFCD</t>
  </si>
  <si>
    <t>763535</t>
  </si>
  <si>
    <t>3935A03S</t>
  </si>
  <si>
    <t>35-GPM ENDURA GI 3" SFCD</t>
  </si>
  <si>
    <t>763536</t>
  </si>
  <si>
    <t>3935A03T</t>
  </si>
  <si>
    <t>ENDURA GI 3" TFCD 35GPM</t>
  </si>
  <si>
    <t>763550</t>
  </si>
  <si>
    <t>3935A04S</t>
  </si>
  <si>
    <t>35-GPM ENDURA GI 4" SFCD</t>
  </si>
  <si>
    <t>763551</t>
  </si>
  <si>
    <t>3935A04T</t>
  </si>
  <si>
    <t>ENDURA GI 4" TFCD 35GPM</t>
  </si>
  <si>
    <t>763663</t>
  </si>
  <si>
    <t>3950A03S</t>
  </si>
  <si>
    <t>50-GPM ENDURA GI 3" SFCD</t>
  </si>
  <si>
    <t>763664</t>
  </si>
  <si>
    <t>3950A03T</t>
  </si>
  <si>
    <t>ENDURA GI 3" TFCD 50GPM</t>
  </si>
  <si>
    <t>763673</t>
  </si>
  <si>
    <t>3950A04S</t>
  </si>
  <si>
    <t>50-GPM ENDURA GI 4" SFCD</t>
  </si>
  <si>
    <t>763674</t>
  </si>
  <si>
    <t>3950A04T</t>
  </si>
  <si>
    <t>ENDURA GI 4" TFCD 50GPM</t>
  </si>
  <si>
    <t>25 GPM GREASE INTERCEPTOR3'' - FPT</t>
  </si>
  <si>
    <t>25 GPM GREASE INTERCEPTOR2'' - FPT</t>
  </si>
  <si>
    <t>3925XTA03T</t>
  </si>
  <si>
    <t>3925XTA02T</t>
  </si>
  <si>
    <t>Part Number</t>
  </si>
  <si>
    <t>Product Code</t>
  </si>
  <si>
    <t>-</t>
  </si>
  <si>
    <t>C39B</t>
  </si>
  <si>
    <t>3915A02</t>
  </si>
  <si>
    <t>3915A02T</t>
  </si>
  <si>
    <t>3915A02S</t>
  </si>
  <si>
    <t>00662671390868</t>
  </si>
  <si>
    <t>00662671390639</t>
  </si>
  <si>
    <t>00662671390141</t>
  </si>
  <si>
    <t>40100SWM</t>
  </si>
  <si>
    <t>40100SWS</t>
  </si>
  <si>
    <t>40100SWC</t>
  </si>
  <si>
    <t>ENDURA SAMPLING WELL W/ MRATED COVER</t>
  </si>
  <si>
    <t>ENDURA SAMPLING WELL W/ SRATED COVER</t>
  </si>
  <si>
    <t>ENDURA SAMPLING WELL W/ CAST IRON COVER</t>
  </si>
  <si>
    <t>40100AX35SW</t>
  </si>
  <si>
    <t>40100AX18SW</t>
  </si>
  <si>
    <t>ENDURA XL RISER SINGLE 35"</t>
  </si>
  <si>
    <t>ENDURA XL RISER SINGLE 18"</t>
  </si>
  <si>
    <t>4075A04C</t>
  </si>
  <si>
    <t>4075HEA04</t>
  </si>
  <si>
    <t>4075HEA04C</t>
  </si>
  <si>
    <t>4050HEA04</t>
  </si>
  <si>
    <t>4050HEA04C</t>
  </si>
  <si>
    <t>40100A04C</t>
  </si>
  <si>
    <t>40100ARCC</t>
  </si>
  <si>
    <t>40100MS</t>
  </si>
  <si>
    <t>ENDURA XL CAST IRON COVER</t>
  </si>
  <si>
    <t>ENDURA® XL GREASE MONITORING SYSTEM</t>
  </si>
  <si>
    <t>100GPM GI CAST IRON LID ENDURA XL</t>
  </si>
  <si>
    <t>75GPM GI CAST IRON LID ENDURA XL</t>
  </si>
  <si>
    <t>50GPM HE GI CAST IRON LID ENDURA XL</t>
  </si>
  <si>
    <t>75GPM HE GI CAST IRON LID ENDURA XL</t>
  </si>
  <si>
    <t>50GPM HE GI W/ SRATED COVER</t>
  </si>
  <si>
    <t>75GPM HE GI W/ SRATED COVER</t>
  </si>
  <si>
    <t>40150A04C</t>
  </si>
  <si>
    <t>40150A04M</t>
  </si>
  <si>
    <t>40150A04</t>
  </si>
  <si>
    <t>40150-21</t>
  </si>
  <si>
    <t>ENDURA XL 150GPM GI W/ M-RATED COVER</t>
  </si>
  <si>
    <t>ENDURA XL 150GPM GI W/ CAST IRON COVER</t>
  </si>
  <si>
    <t>ENDURA XL 150GPM GI W/ S-RATED COVER</t>
  </si>
  <si>
    <t>XL 150GPM GI ORIFICE PLATE</t>
  </si>
  <si>
    <t>25LO-35-50 GPM GI 6" EXTENSION KIT</t>
  </si>
  <si>
    <t>15-20 GPM GI Riser Ext.</t>
  </si>
  <si>
    <t>Order</t>
  </si>
  <si>
    <t>List ID</t>
  </si>
  <si>
    <t>List Name</t>
  </si>
  <si>
    <t>UPC Code</t>
  </si>
  <si>
    <t>List Price</t>
  </si>
  <si>
    <t>Effective Date</t>
  </si>
  <si>
    <t>Unit Weight (Lbs)</t>
  </si>
  <si>
    <t>Price Class</t>
  </si>
  <si>
    <t>Carton Bar Code</t>
  </si>
  <si>
    <t>Carton Quantity</t>
  </si>
  <si>
    <t>Skid Quantity</t>
  </si>
  <si>
    <t>US Endura Grease Management</t>
  </si>
  <si>
    <t>C39E</t>
  </si>
  <si>
    <t>40100ARFK</t>
  </si>
  <si>
    <t>00662671074751</t>
  </si>
  <si>
    <t>REPLACEMENT FASTENER KIT XL ENDURA</t>
  </si>
  <si>
    <t>4" SOLIDS INTERCEPTOR</t>
  </si>
  <si>
    <t>3" SOLIDS INTERCEPTOR</t>
  </si>
  <si>
    <t>662671074751</t>
  </si>
  <si>
    <t>4011A04</t>
  </si>
  <si>
    <t>3911A03</t>
  </si>
  <si>
    <t>40100ERCS</t>
  </si>
  <si>
    <t>XL SOLIDS INTERCEPTOR HUB S RATED 250 GAL BLACK</t>
  </si>
  <si>
    <t>REPLACEMENT COVER S RATED XL SOLIDS</t>
  </si>
  <si>
    <t>40100E04</t>
  </si>
  <si>
    <t>40100SSRK</t>
  </si>
  <si>
    <t>ENDURA XL SAFETY STRAP KIT</t>
  </si>
  <si>
    <t>U3940-010124-IP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</si>
</sst>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d\-mmm\-yyyy;@"/>
    <numFmt numFmtId="166" formatCode="[$-409]mmmm\ d\,\ 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13" fillId="34" borderId="12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4" borderId="14" xfId="0" applyFont="1" applyFill="1" applyBorder="1" applyAlignment="1">
      <alignment horizontal="center" vertical="center" wrapText="1"/>
    </xf>
    <xf numFmtId="164" fontId="13" fillId="34" borderId="14" xfId="126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64" fontId="0" fillId="0" borderId="10" xfId="126" applyFont="1" applyFill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1" fontId="0" fillId="33" borderId="10" xfId="0" applyNumberFormat="1" applyFill="1" applyBorder="1" applyAlignment="1">
      <alignment horizontal="center" vertical="center"/>
    </xf>
    <xf numFmtId="49" fontId="18" fillId="33" borderId="10" xfId="0" applyNumberFormat="1" applyFont="1" applyFill="1" applyBorder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0" xfId="126" applyNumberFormat="1" applyFont="1" applyFill="1" applyBorder="1" applyAlignment="1">
      <alignment horizontal="center" vertical="center"/>
    </xf>
  </cellXfs>
  <cellStyles count="12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126" builtinId="4"/>
    <cellStyle name="Explanatory Text" xfId="16" builtinId="53" customBuilti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FF"/>
      <color rgb="FFCC9900"/>
      <color rgb="FFCC66FF"/>
      <color rgb="FFEE4E2E"/>
      <color rgb="FFF90D07"/>
      <color rgb="FFFF99FF"/>
      <color rgb="FFFF99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A174"/>
  <sheetViews>
    <sheetView tabSelected="1" topLeftCell="B1" zoomScaleNormal="100" zoomScalePageLayoutView="120" workbookViewId="0">
      <pane ySplit="1" topLeftCell="A2" activePane="bottomLeft" state="frozen"/>
      <selection activeCell="B1" sqref="B1"/>
      <selection pane="bottomLeft" activeCell="B1" sqref="B1"/>
    </sheetView>
  </sheetViews>
  <sheetFormatPr defaultColWidth="8.7109375" defaultRowHeight="15" x14ac:dyDescent="0.25"/>
  <cols>
    <col min="1" max="1" width="6.140625" style="7" hidden="1" customWidth="1"/>
    <col min="2" max="2" width="15.5703125" style="7" bestFit="1" customWidth="1"/>
    <col min="3" max="3" width="29.140625" style="7" bestFit="1" customWidth="1"/>
    <col min="4" max="4" width="12.85546875" style="7" bestFit="1" customWidth="1"/>
    <col min="5" max="5" width="16.7109375" style="19" bestFit="1" customWidth="1"/>
    <col min="6" max="6" width="13.42578125" style="7" bestFit="1" customWidth="1"/>
    <col min="7" max="7" width="48.28515625" style="7" bestFit="1" customWidth="1"/>
    <col min="8" max="8" width="10.5703125" style="20" customWidth="1"/>
    <col min="9" max="9" width="16.42578125" style="21" bestFit="1" customWidth="1"/>
    <col min="10" max="10" width="11.85546875" style="7" bestFit="1" customWidth="1"/>
    <col min="11" max="11" width="10.28515625" style="7" bestFit="1" customWidth="1"/>
    <col min="12" max="12" width="15.7109375" style="19" bestFit="1" customWidth="1"/>
    <col min="13" max="14" width="8.7109375" style="7" bestFit="1" customWidth="1"/>
    <col min="15" max="16384" width="8.7109375" style="7"/>
  </cols>
  <sheetData>
    <row r="1" spans="1:14" ht="30" x14ac:dyDescent="0.25">
      <c r="A1" s="1" t="s">
        <v>354</v>
      </c>
      <c r="B1" s="2" t="s">
        <v>355</v>
      </c>
      <c r="C1" s="3" t="s">
        <v>356</v>
      </c>
      <c r="D1" s="3" t="s">
        <v>309</v>
      </c>
      <c r="E1" s="3" t="s">
        <v>357</v>
      </c>
      <c r="F1" s="3" t="s">
        <v>308</v>
      </c>
      <c r="G1" s="3" t="s">
        <v>0</v>
      </c>
      <c r="H1" s="4" t="s">
        <v>358</v>
      </c>
      <c r="I1" s="3" t="s">
        <v>359</v>
      </c>
      <c r="J1" s="3" t="s">
        <v>360</v>
      </c>
      <c r="K1" s="3" t="s">
        <v>361</v>
      </c>
      <c r="L1" s="3" t="s">
        <v>362</v>
      </c>
      <c r="M1" s="3" t="s">
        <v>363</v>
      </c>
      <c r="N1" s="5" t="s">
        <v>364</v>
      </c>
    </row>
    <row r="2" spans="1:14" x14ac:dyDescent="0.25">
      <c r="A2" s="6">
        <v>1</v>
      </c>
      <c r="B2" s="6" t="s">
        <v>381</v>
      </c>
      <c r="C2" s="6" t="s">
        <v>365</v>
      </c>
      <c r="D2" s="6" t="str">
        <f>("763049")</f>
        <v>763049</v>
      </c>
      <c r="E2" s="8">
        <v>662671052438</v>
      </c>
      <c r="F2" s="6" t="s">
        <v>3</v>
      </c>
      <c r="G2" s="6" t="s">
        <v>4</v>
      </c>
      <c r="H2" s="9">
        <v>35</v>
      </c>
      <c r="I2" s="10">
        <v>45292</v>
      </c>
      <c r="J2" s="6">
        <v>0.126</v>
      </c>
      <c r="K2" s="6" t="s">
        <v>229</v>
      </c>
      <c r="L2" s="8">
        <v>662671052438</v>
      </c>
      <c r="M2" s="6">
        <v>1</v>
      </c>
      <c r="N2" s="6" t="s">
        <v>310</v>
      </c>
    </row>
    <row r="3" spans="1:14" x14ac:dyDescent="0.25">
      <c r="A3" s="6">
        <v>2</v>
      </c>
      <c r="B3" s="6" t="s">
        <v>381</v>
      </c>
      <c r="C3" s="6" t="s">
        <v>365</v>
      </c>
      <c r="D3" s="6" t="str">
        <f>("763050")</f>
        <v>763050</v>
      </c>
      <c r="E3" s="8">
        <v>662671052490</v>
      </c>
      <c r="F3" s="6" t="s">
        <v>5</v>
      </c>
      <c r="G3" s="6" t="s">
        <v>6</v>
      </c>
      <c r="H3" s="9">
        <v>117</v>
      </c>
      <c r="I3" s="10">
        <v>45292</v>
      </c>
      <c r="J3" s="6">
        <v>3.7570000000000001</v>
      </c>
      <c r="K3" s="6" t="s">
        <v>230</v>
      </c>
      <c r="L3" s="8">
        <v>10662671052497</v>
      </c>
      <c r="M3" s="6">
        <v>5</v>
      </c>
      <c r="N3" s="6">
        <v>240</v>
      </c>
    </row>
    <row r="4" spans="1:14" x14ac:dyDescent="0.25">
      <c r="A4" s="6">
        <v>3</v>
      </c>
      <c r="B4" s="6" t="s">
        <v>381</v>
      </c>
      <c r="C4" s="6" t="s">
        <v>365</v>
      </c>
      <c r="D4" s="6" t="str">
        <f>("763051")</f>
        <v>763051</v>
      </c>
      <c r="E4" s="8">
        <v>662671052506</v>
      </c>
      <c r="F4" s="6" t="s">
        <v>7</v>
      </c>
      <c r="G4" s="6" t="s">
        <v>8</v>
      </c>
      <c r="H4" s="9">
        <v>131</v>
      </c>
      <c r="I4" s="10">
        <v>45292</v>
      </c>
      <c r="J4" s="6">
        <v>3.7570000000000001</v>
      </c>
      <c r="K4" s="6" t="s">
        <v>230</v>
      </c>
      <c r="L4" s="8">
        <v>10662671052503</v>
      </c>
      <c r="M4" s="6">
        <v>5</v>
      </c>
      <c r="N4" s="6">
        <v>240</v>
      </c>
    </row>
    <row r="5" spans="1:14" x14ac:dyDescent="0.25">
      <c r="A5" s="6">
        <v>4</v>
      </c>
      <c r="B5" s="6" t="s">
        <v>381</v>
      </c>
      <c r="C5" s="6" t="s">
        <v>365</v>
      </c>
      <c r="D5" s="6" t="str">
        <f>("763052")</f>
        <v>763052</v>
      </c>
      <c r="E5" s="8">
        <v>662671052551</v>
      </c>
      <c r="F5" s="6" t="s">
        <v>9</v>
      </c>
      <c r="G5" s="6" t="s">
        <v>10</v>
      </c>
      <c r="H5" s="9">
        <v>19</v>
      </c>
      <c r="I5" s="10">
        <v>45292</v>
      </c>
      <c r="J5" s="6">
        <v>9.2999999999999999E-2</v>
      </c>
      <c r="K5" s="6" t="s">
        <v>230</v>
      </c>
      <c r="L5" s="8">
        <v>10662671052558</v>
      </c>
      <c r="M5" s="6">
        <v>60</v>
      </c>
      <c r="N5" s="6" t="s">
        <v>310</v>
      </c>
    </row>
    <row r="6" spans="1:14" x14ac:dyDescent="0.25">
      <c r="A6" s="6">
        <v>5</v>
      </c>
      <c r="B6" s="6" t="s">
        <v>381</v>
      </c>
      <c r="C6" s="6" t="s">
        <v>365</v>
      </c>
      <c r="D6" s="6" t="str">
        <f>("763054")</f>
        <v>763054</v>
      </c>
      <c r="E6" s="8">
        <v>662671052704</v>
      </c>
      <c r="F6" s="6" t="str">
        <f>("394708")</f>
        <v>394708</v>
      </c>
      <c r="G6" s="6" t="s">
        <v>11</v>
      </c>
      <c r="H6" s="9">
        <v>132</v>
      </c>
      <c r="I6" s="10">
        <v>45292</v>
      </c>
      <c r="J6" s="6">
        <v>3.66</v>
      </c>
      <c r="K6" s="6" t="s">
        <v>230</v>
      </c>
      <c r="L6" s="8">
        <v>10662671052701</v>
      </c>
      <c r="M6" s="6">
        <v>5</v>
      </c>
      <c r="N6" s="6">
        <v>90</v>
      </c>
    </row>
    <row r="7" spans="1:14" x14ac:dyDescent="0.25">
      <c r="A7" s="6">
        <v>6</v>
      </c>
      <c r="B7" s="6" t="s">
        <v>381</v>
      </c>
      <c r="C7" s="6" t="s">
        <v>365</v>
      </c>
      <c r="D7" s="6" t="str">
        <f>("763056")</f>
        <v>763056</v>
      </c>
      <c r="E7" s="8">
        <v>662671052919</v>
      </c>
      <c r="F7" s="6" t="s">
        <v>12</v>
      </c>
      <c r="G7" s="6" t="s">
        <v>13</v>
      </c>
      <c r="H7" s="9">
        <v>88</v>
      </c>
      <c r="I7" s="10">
        <v>45292</v>
      </c>
      <c r="J7" s="6">
        <v>2.0750000000000002</v>
      </c>
      <c r="K7" s="6" t="s">
        <v>230</v>
      </c>
      <c r="L7" s="8">
        <v>10662671052916</v>
      </c>
      <c r="M7" s="6">
        <v>5</v>
      </c>
      <c r="N7" s="6">
        <v>420</v>
      </c>
    </row>
    <row r="8" spans="1:14" x14ac:dyDescent="0.25">
      <c r="A8" s="6">
        <v>7</v>
      </c>
      <c r="B8" s="6" t="s">
        <v>381</v>
      </c>
      <c r="C8" s="6" t="s">
        <v>365</v>
      </c>
      <c r="D8" s="6" t="str">
        <f>("763057")</f>
        <v>763057</v>
      </c>
      <c r="E8" s="8">
        <v>662671052926</v>
      </c>
      <c r="F8" s="6" t="s">
        <v>14</v>
      </c>
      <c r="G8" s="6" t="s">
        <v>15</v>
      </c>
      <c r="H8" s="9">
        <v>87</v>
      </c>
      <c r="I8" s="10">
        <v>45292</v>
      </c>
      <c r="J8" s="6">
        <v>2.218</v>
      </c>
      <c r="K8" s="6" t="s">
        <v>230</v>
      </c>
      <c r="L8" s="8">
        <v>10662671052923</v>
      </c>
      <c r="M8" s="6">
        <v>5</v>
      </c>
      <c r="N8" s="6">
        <v>625</v>
      </c>
    </row>
    <row r="9" spans="1:14" x14ac:dyDescent="0.25">
      <c r="A9" s="6">
        <v>8</v>
      </c>
      <c r="B9" s="6" t="s">
        <v>381</v>
      </c>
      <c r="C9" s="6" t="s">
        <v>365</v>
      </c>
      <c r="D9" s="6" t="str">
        <f>("763058")</f>
        <v>763058</v>
      </c>
      <c r="E9" s="8">
        <v>662671052933</v>
      </c>
      <c r="F9" s="6" t="s">
        <v>16</v>
      </c>
      <c r="G9" s="6" t="s">
        <v>17</v>
      </c>
      <c r="H9" s="9">
        <v>98</v>
      </c>
      <c r="I9" s="10">
        <v>45292</v>
      </c>
      <c r="J9" s="6">
        <v>2.218</v>
      </c>
      <c r="K9" s="6" t="s">
        <v>230</v>
      </c>
      <c r="L9" s="8">
        <v>10662671052930</v>
      </c>
      <c r="M9" s="6">
        <v>5</v>
      </c>
      <c r="N9" s="6">
        <v>625</v>
      </c>
    </row>
    <row r="10" spans="1:14" x14ac:dyDescent="0.25">
      <c r="A10" s="6">
        <v>9</v>
      </c>
      <c r="B10" s="6" t="s">
        <v>381</v>
      </c>
      <c r="C10" s="6" t="s">
        <v>365</v>
      </c>
      <c r="D10" s="6" t="str">
        <f>("763060")</f>
        <v>763060</v>
      </c>
      <c r="E10" s="8">
        <v>662671052957</v>
      </c>
      <c r="F10" s="6" t="str">
        <f>("394712-4")</f>
        <v>394712-4</v>
      </c>
      <c r="G10" s="6" t="s">
        <v>18</v>
      </c>
      <c r="H10" s="9">
        <v>15</v>
      </c>
      <c r="I10" s="10">
        <v>45292</v>
      </c>
      <c r="J10" s="6">
        <v>0.20100000000000001</v>
      </c>
      <c r="K10" s="6" t="s">
        <v>230</v>
      </c>
      <c r="L10" s="8">
        <v>10662671052954</v>
      </c>
      <c r="M10" s="6">
        <v>150</v>
      </c>
      <c r="N10" s="6">
        <v>2700</v>
      </c>
    </row>
    <row r="11" spans="1:14" x14ac:dyDescent="0.25">
      <c r="A11" s="6">
        <v>10</v>
      </c>
      <c r="B11" s="6" t="s">
        <v>381</v>
      </c>
      <c r="C11" s="6" t="s">
        <v>365</v>
      </c>
      <c r="D11" s="6" t="str">
        <f>("763061")</f>
        <v>763061</v>
      </c>
      <c r="E11" s="8">
        <v>662671052964</v>
      </c>
      <c r="F11" s="6" t="s">
        <v>19</v>
      </c>
      <c r="G11" s="6" t="s">
        <v>20</v>
      </c>
      <c r="H11" s="9">
        <v>118</v>
      </c>
      <c r="I11" s="10">
        <v>45292</v>
      </c>
      <c r="J11" s="6">
        <v>3.7570000000000001</v>
      </c>
      <c r="K11" s="6" t="s">
        <v>230</v>
      </c>
      <c r="L11" s="8">
        <v>10662671052961</v>
      </c>
      <c r="M11" s="6">
        <v>5</v>
      </c>
      <c r="N11" s="6">
        <v>240</v>
      </c>
    </row>
    <row r="12" spans="1:14" x14ac:dyDescent="0.25">
      <c r="A12" s="6">
        <v>11</v>
      </c>
      <c r="B12" s="6" t="s">
        <v>381</v>
      </c>
      <c r="C12" s="6" t="s">
        <v>365</v>
      </c>
      <c r="D12" s="6" t="str">
        <f>("763062")</f>
        <v>763062</v>
      </c>
      <c r="E12" s="8">
        <v>662671052971</v>
      </c>
      <c r="F12" s="6" t="str">
        <f>("394713")</f>
        <v>394713</v>
      </c>
      <c r="G12" s="6" t="s">
        <v>21</v>
      </c>
      <c r="H12" s="9">
        <v>155</v>
      </c>
      <c r="I12" s="10">
        <v>45292</v>
      </c>
      <c r="J12" s="6">
        <v>4.5810000000000004</v>
      </c>
      <c r="K12" s="6" t="s">
        <v>230</v>
      </c>
      <c r="L12" s="8">
        <v>10662671052978</v>
      </c>
      <c r="M12" s="6">
        <v>5</v>
      </c>
      <c r="N12" s="6">
        <v>90</v>
      </c>
    </row>
    <row r="13" spans="1:14" x14ac:dyDescent="0.25">
      <c r="A13" s="6">
        <v>12</v>
      </c>
      <c r="B13" s="6" t="s">
        <v>381</v>
      </c>
      <c r="C13" s="6" t="s">
        <v>365</v>
      </c>
      <c r="D13" s="6" t="str">
        <f>("763071")</f>
        <v>763071</v>
      </c>
      <c r="E13" s="8">
        <v>662671052995</v>
      </c>
      <c r="F13" s="6" t="str">
        <f>("394718")</f>
        <v>394718</v>
      </c>
      <c r="G13" s="6" t="s">
        <v>23</v>
      </c>
      <c r="H13" s="9">
        <v>125</v>
      </c>
      <c r="I13" s="10">
        <v>45292</v>
      </c>
      <c r="J13" s="6">
        <v>4.1890000000000001</v>
      </c>
      <c r="K13" s="6" t="s">
        <v>230</v>
      </c>
      <c r="L13" s="8">
        <v>10662671052992</v>
      </c>
      <c r="M13" s="6">
        <v>5</v>
      </c>
      <c r="N13" s="6">
        <v>90</v>
      </c>
    </row>
    <row r="14" spans="1:14" x14ac:dyDescent="0.25">
      <c r="A14" s="6">
        <v>13</v>
      </c>
      <c r="B14" s="6" t="s">
        <v>381</v>
      </c>
      <c r="C14" s="6" t="s">
        <v>365</v>
      </c>
      <c r="D14" s="6" t="str">
        <f>("763077")</f>
        <v>763077</v>
      </c>
      <c r="E14" s="8">
        <v>662671053022</v>
      </c>
      <c r="F14" s="6" t="str">
        <f>("394723")</f>
        <v>394723</v>
      </c>
      <c r="G14" s="6" t="s">
        <v>21</v>
      </c>
      <c r="H14" s="9">
        <v>150</v>
      </c>
      <c r="I14" s="10">
        <v>45292</v>
      </c>
      <c r="J14" s="6">
        <v>5.1130000000000004</v>
      </c>
      <c r="K14" s="6" t="s">
        <v>230</v>
      </c>
      <c r="L14" s="8">
        <v>10662671053029</v>
      </c>
      <c r="M14" s="6">
        <v>5</v>
      </c>
      <c r="N14" s="6">
        <v>90</v>
      </c>
    </row>
    <row r="15" spans="1:14" x14ac:dyDescent="0.25">
      <c r="A15" s="6">
        <v>14</v>
      </c>
      <c r="B15" s="6" t="s">
        <v>381</v>
      </c>
      <c r="C15" s="6" t="s">
        <v>365</v>
      </c>
      <c r="D15" s="6" t="str">
        <f>("763082")</f>
        <v>763082</v>
      </c>
      <c r="E15" s="8">
        <v>662671390486</v>
      </c>
      <c r="F15" s="6" t="s">
        <v>24</v>
      </c>
      <c r="G15" s="6" t="s">
        <v>25</v>
      </c>
      <c r="H15" s="9">
        <v>196</v>
      </c>
      <c r="I15" s="10">
        <v>45292</v>
      </c>
      <c r="J15" s="6">
        <v>5.1520000000000001</v>
      </c>
      <c r="K15" s="6" t="s">
        <v>229</v>
      </c>
      <c r="L15" s="8">
        <v>662671390486</v>
      </c>
      <c r="M15" s="6">
        <v>1</v>
      </c>
      <c r="N15" s="6" t="s">
        <v>310</v>
      </c>
    </row>
    <row r="16" spans="1:14" x14ac:dyDescent="0.25">
      <c r="A16" s="6">
        <v>15</v>
      </c>
      <c r="B16" s="6" t="s">
        <v>381</v>
      </c>
      <c r="C16" s="6" t="s">
        <v>365</v>
      </c>
      <c r="D16" s="6" t="str">
        <f>("763091")</f>
        <v>763091</v>
      </c>
      <c r="E16" s="8">
        <v>662671390233</v>
      </c>
      <c r="F16" s="6" t="s">
        <v>26</v>
      </c>
      <c r="G16" s="6" t="s">
        <v>27</v>
      </c>
      <c r="H16" s="9">
        <v>43</v>
      </c>
      <c r="I16" s="10">
        <v>45292</v>
      </c>
      <c r="J16" s="6">
        <v>0.19400000000000001</v>
      </c>
      <c r="K16" s="6" t="s">
        <v>229</v>
      </c>
      <c r="L16" s="8">
        <v>662671390233</v>
      </c>
      <c r="M16" s="6">
        <v>1</v>
      </c>
      <c r="N16" s="6" t="s">
        <v>310</v>
      </c>
    </row>
    <row r="17" spans="1:14" x14ac:dyDescent="0.25">
      <c r="A17" s="6">
        <v>16</v>
      </c>
      <c r="B17" s="6" t="s">
        <v>381</v>
      </c>
      <c r="C17" s="6" t="s">
        <v>365</v>
      </c>
      <c r="D17" s="6" t="s">
        <v>248</v>
      </c>
      <c r="E17" s="8">
        <v>662671055507</v>
      </c>
      <c r="F17" s="6" t="s">
        <v>249</v>
      </c>
      <c r="G17" s="6" t="s">
        <v>250</v>
      </c>
      <c r="H17" s="23">
        <v>1800</v>
      </c>
      <c r="I17" s="10">
        <v>45292</v>
      </c>
      <c r="J17" s="6">
        <v>38.869999999999997</v>
      </c>
      <c r="K17" s="6" t="s">
        <v>227</v>
      </c>
      <c r="L17" s="8">
        <v>30662671055508</v>
      </c>
      <c r="M17" s="6">
        <v>1</v>
      </c>
      <c r="N17" s="6">
        <v>8</v>
      </c>
    </row>
    <row r="18" spans="1:14" x14ac:dyDescent="0.25">
      <c r="A18" s="6">
        <v>17</v>
      </c>
      <c r="B18" s="6" t="s">
        <v>381</v>
      </c>
      <c r="C18" s="6" t="s">
        <v>365</v>
      </c>
      <c r="D18" s="6" t="s">
        <v>231</v>
      </c>
      <c r="E18" s="8">
        <v>662671055514</v>
      </c>
      <c r="F18" s="6" t="s">
        <v>232</v>
      </c>
      <c r="G18" s="6" t="s">
        <v>233</v>
      </c>
      <c r="H18" s="9">
        <v>31</v>
      </c>
      <c r="I18" s="10">
        <v>45292</v>
      </c>
      <c r="J18" s="6">
        <v>0.71</v>
      </c>
      <c r="K18" s="6" t="s">
        <v>229</v>
      </c>
      <c r="L18" s="8">
        <v>10662671055511</v>
      </c>
      <c r="M18" s="6">
        <v>1</v>
      </c>
      <c r="N18" s="6" t="s">
        <v>310</v>
      </c>
    </row>
    <row r="19" spans="1:14" x14ac:dyDescent="0.25">
      <c r="A19" s="6">
        <v>18</v>
      </c>
      <c r="B19" s="6" t="s">
        <v>381</v>
      </c>
      <c r="C19" s="6" t="s">
        <v>365</v>
      </c>
      <c r="D19" s="6" t="str">
        <f>("763096")</f>
        <v>763096</v>
      </c>
      <c r="E19" s="8">
        <v>662671055132</v>
      </c>
      <c r="F19" s="6" t="s">
        <v>28</v>
      </c>
      <c r="G19" s="6" t="s">
        <v>29</v>
      </c>
      <c r="H19" s="9">
        <v>1150</v>
      </c>
      <c r="I19" s="10">
        <v>45292</v>
      </c>
      <c r="J19" s="6">
        <v>16.611999999999998</v>
      </c>
      <c r="K19" s="6" t="s">
        <v>227</v>
      </c>
      <c r="L19" s="8">
        <v>10662671055139</v>
      </c>
      <c r="M19" s="6">
        <v>1</v>
      </c>
      <c r="N19" s="6">
        <v>12</v>
      </c>
    </row>
    <row r="20" spans="1:14" x14ac:dyDescent="0.25">
      <c r="A20" s="6">
        <v>19</v>
      </c>
      <c r="B20" s="6" t="s">
        <v>381</v>
      </c>
      <c r="C20" s="6" t="s">
        <v>365</v>
      </c>
      <c r="D20" s="6" t="s">
        <v>251</v>
      </c>
      <c r="E20" s="8">
        <v>662671055149</v>
      </c>
      <c r="F20" s="6" t="s">
        <v>252</v>
      </c>
      <c r="G20" s="6" t="s">
        <v>253</v>
      </c>
      <c r="H20" s="9">
        <v>1150</v>
      </c>
      <c r="I20" s="10">
        <v>45292</v>
      </c>
      <c r="J20" s="6">
        <v>17.143000000000001</v>
      </c>
      <c r="K20" s="6" t="s">
        <v>227</v>
      </c>
      <c r="L20" s="8">
        <v>10662671055146</v>
      </c>
      <c r="M20" s="6">
        <v>1</v>
      </c>
      <c r="N20" s="6">
        <v>12</v>
      </c>
    </row>
    <row r="21" spans="1:14" x14ac:dyDescent="0.25">
      <c r="A21" s="6">
        <v>20</v>
      </c>
      <c r="B21" s="6" t="s">
        <v>381</v>
      </c>
      <c r="C21" s="6" t="s">
        <v>365</v>
      </c>
      <c r="D21" s="6" t="s">
        <v>254</v>
      </c>
      <c r="E21" s="8">
        <v>662671055156</v>
      </c>
      <c r="F21" s="6" t="s">
        <v>255</v>
      </c>
      <c r="G21" s="6" t="s">
        <v>256</v>
      </c>
      <c r="H21" s="9">
        <v>1150</v>
      </c>
      <c r="I21" s="10">
        <v>45292</v>
      </c>
      <c r="J21" s="6">
        <v>17.010999999999999</v>
      </c>
      <c r="K21" s="6" t="s">
        <v>227</v>
      </c>
      <c r="L21" s="8">
        <v>10662671055153</v>
      </c>
      <c r="M21" s="6">
        <v>1</v>
      </c>
      <c r="N21" s="6">
        <v>12</v>
      </c>
    </row>
    <row r="22" spans="1:14" x14ac:dyDescent="0.25">
      <c r="A22" s="6">
        <v>21</v>
      </c>
      <c r="B22" s="6" t="s">
        <v>381</v>
      </c>
      <c r="C22" s="6" t="s">
        <v>365</v>
      </c>
      <c r="D22" s="6" t="str">
        <f>("763100")</f>
        <v>763100</v>
      </c>
      <c r="E22" s="8">
        <v>662671390363</v>
      </c>
      <c r="F22" s="6" t="s">
        <v>30</v>
      </c>
      <c r="G22" s="6" t="s">
        <v>31</v>
      </c>
      <c r="H22" s="9">
        <v>38</v>
      </c>
      <c r="I22" s="10">
        <v>45292</v>
      </c>
      <c r="J22" s="6">
        <v>9.9000000000000005E-2</v>
      </c>
      <c r="K22" s="6" t="s">
        <v>229</v>
      </c>
      <c r="L22" s="8">
        <v>10662671390360</v>
      </c>
      <c r="M22" s="6">
        <v>1</v>
      </c>
      <c r="N22" s="6" t="s">
        <v>310</v>
      </c>
    </row>
    <row r="23" spans="1:14" x14ac:dyDescent="0.25">
      <c r="A23" s="6">
        <v>22</v>
      </c>
      <c r="B23" s="6" t="s">
        <v>381</v>
      </c>
      <c r="C23" s="6" t="s">
        <v>365</v>
      </c>
      <c r="D23" s="6" t="str">
        <f>("763101")</f>
        <v>763101</v>
      </c>
      <c r="E23" s="8">
        <v>662671379054</v>
      </c>
      <c r="F23" s="6" t="s">
        <v>32</v>
      </c>
      <c r="G23" s="6" t="s">
        <v>33</v>
      </c>
      <c r="H23" s="9">
        <v>15</v>
      </c>
      <c r="I23" s="10">
        <v>45292</v>
      </c>
      <c r="J23" s="6">
        <v>8.4000000000000005E-2</v>
      </c>
      <c r="K23" s="6" t="s">
        <v>229</v>
      </c>
      <c r="L23" s="8">
        <v>10662671379051</v>
      </c>
      <c r="M23" s="6">
        <v>22</v>
      </c>
      <c r="N23" s="6" t="s">
        <v>310</v>
      </c>
    </row>
    <row r="24" spans="1:14" x14ac:dyDescent="0.25">
      <c r="A24" s="6">
        <v>23</v>
      </c>
      <c r="B24" s="6" t="s">
        <v>381</v>
      </c>
      <c r="C24" s="6" t="s">
        <v>365</v>
      </c>
      <c r="D24" s="6" t="str">
        <f>("763102")</f>
        <v>763102</v>
      </c>
      <c r="E24" s="8">
        <v>662671390356</v>
      </c>
      <c r="F24" s="6" t="s">
        <v>34</v>
      </c>
      <c r="G24" s="6" t="s">
        <v>353</v>
      </c>
      <c r="H24" s="9">
        <v>1007</v>
      </c>
      <c r="I24" s="10">
        <v>45292</v>
      </c>
      <c r="J24" s="6">
        <v>8.0489999999999995</v>
      </c>
      <c r="K24" s="6" t="s">
        <v>227</v>
      </c>
      <c r="L24" s="8">
        <v>10662671390353</v>
      </c>
      <c r="M24" s="6">
        <v>1</v>
      </c>
      <c r="N24" s="6">
        <v>24</v>
      </c>
    </row>
    <row r="25" spans="1:14" x14ac:dyDescent="0.25">
      <c r="A25" s="6">
        <v>24</v>
      </c>
      <c r="B25" s="6" t="s">
        <v>381</v>
      </c>
      <c r="C25" s="6" t="s">
        <v>365</v>
      </c>
      <c r="D25" s="6" t="str">
        <f>("763104")</f>
        <v>763104</v>
      </c>
      <c r="E25" s="8">
        <v>662671055163</v>
      </c>
      <c r="F25" s="6" t="s">
        <v>35</v>
      </c>
      <c r="G25" s="6" t="s">
        <v>36</v>
      </c>
      <c r="H25" s="9">
        <v>1150</v>
      </c>
      <c r="I25" s="10">
        <v>45292</v>
      </c>
      <c r="J25" s="6">
        <v>16.605</v>
      </c>
      <c r="K25" s="6" t="s">
        <v>227</v>
      </c>
      <c r="L25" s="8">
        <v>10662671055160</v>
      </c>
      <c r="M25" s="6">
        <v>1</v>
      </c>
      <c r="N25" s="6">
        <v>12</v>
      </c>
    </row>
    <row r="26" spans="1:14" x14ac:dyDescent="0.25">
      <c r="A26" s="6">
        <v>25</v>
      </c>
      <c r="B26" s="6" t="s">
        <v>381</v>
      </c>
      <c r="C26" s="6" t="s">
        <v>365</v>
      </c>
      <c r="D26" s="6" t="s">
        <v>257</v>
      </c>
      <c r="E26" s="8">
        <v>662671055170</v>
      </c>
      <c r="F26" s="6" t="s">
        <v>258</v>
      </c>
      <c r="G26" s="6" t="s">
        <v>259</v>
      </c>
      <c r="H26" s="9">
        <v>1150</v>
      </c>
      <c r="I26" s="10">
        <v>45292</v>
      </c>
      <c r="J26" s="6">
        <v>17.137</v>
      </c>
      <c r="K26" s="6" t="s">
        <v>227</v>
      </c>
      <c r="L26" s="8">
        <v>10662671055177</v>
      </c>
      <c r="M26" s="6">
        <v>1</v>
      </c>
      <c r="N26" s="6">
        <v>12</v>
      </c>
    </row>
    <row r="27" spans="1:14" x14ac:dyDescent="0.25">
      <c r="A27" s="6">
        <v>26</v>
      </c>
      <c r="B27" s="6" t="s">
        <v>381</v>
      </c>
      <c r="C27" s="6" t="s">
        <v>365</v>
      </c>
      <c r="D27" s="6" t="s">
        <v>260</v>
      </c>
      <c r="E27" s="8">
        <v>662671055187</v>
      </c>
      <c r="F27" s="6" t="s">
        <v>261</v>
      </c>
      <c r="G27" s="6" t="s">
        <v>262</v>
      </c>
      <c r="H27" s="9">
        <v>1150</v>
      </c>
      <c r="I27" s="10">
        <v>45292</v>
      </c>
      <c r="J27" s="6">
        <v>17.004999999999999</v>
      </c>
      <c r="K27" s="6" t="s">
        <v>227</v>
      </c>
      <c r="L27" s="8">
        <v>10662671055184</v>
      </c>
      <c r="M27" s="6">
        <v>1</v>
      </c>
      <c r="N27" s="6">
        <v>12</v>
      </c>
    </row>
    <row r="28" spans="1:14" x14ac:dyDescent="0.25">
      <c r="A28" s="6">
        <v>27</v>
      </c>
      <c r="B28" s="6" t="s">
        <v>381</v>
      </c>
      <c r="C28" s="6" t="s">
        <v>365</v>
      </c>
      <c r="D28" s="6" t="str">
        <f>("763107")</f>
        <v>763107</v>
      </c>
      <c r="E28" s="8">
        <v>662671055521</v>
      </c>
      <c r="F28" s="6" t="str">
        <f>("3911-3")</f>
        <v>3911-3</v>
      </c>
      <c r="G28" s="6" t="s">
        <v>37</v>
      </c>
      <c r="H28" s="9">
        <v>31</v>
      </c>
      <c r="I28" s="10">
        <v>45292</v>
      </c>
      <c r="J28" s="6">
        <v>0.62</v>
      </c>
      <c r="K28" s="6" t="s">
        <v>229</v>
      </c>
      <c r="L28" s="8">
        <v>10662671055528</v>
      </c>
      <c r="M28" s="6">
        <v>1</v>
      </c>
      <c r="N28" s="6" t="s">
        <v>310</v>
      </c>
    </row>
    <row r="29" spans="1:14" x14ac:dyDescent="0.25">
      <c r="A29" s="6">
        <v>28</v>
      </c>
      <c r="B29" s="6" t="s">
        <v>381</v>
      </c>
      <c r="C29" s="6" t="s">
        <v>365</v>
      </c>
      <c r="D29" s="6" t="s">
        <v>234</v>
      </c>
      <c r="E29" s="8">
        <v>662671055071</v>
      </c>
      <c r="F29" s="6" t="s">
        <v>235</v>
      </c>
      <c r="G29" s="6" t="s">
        <v>236</v>
      </c>
      <c r="H29" s="9">
        <v>141</v>
      </c>
      <c r="I29" s="10">
        <v>45292</v>
      </c>
      <c r="J29" s="6">
        <v>1.321</v>
      </c>
      <c r="K29" s="6" t="s">
        <v>228</v>
      </c>
      <c r="L29" s="8">
        <v>10662671055078</v>
      </c>
      <c r="M29" s="6">
        <v>1</v>
      </c>
      <c r="N29" s="6" t="s">
        <v>310</v>
      </c>
    </row>
    <row r="30" spans="1:14" x14ac:dyDescent="0.25">
      <c r="A30" s="6">
        <v>29</v>
      </c>
      <c r="B30" s="6" t="s">
        <v>381</v>
      </c>
      <c r="C30" s="6" t="s">
        <v>365</v>
      </c>
      <c r="D30" s="6" t="str">
        <f>("763111")</f>
        <v>763111</v>
      </c>
      <c r="E30" s="8">
        <v>662671055088</v>
      </c>
      <c r="F30" s="6" t="s">
        <v>38</v>
      </c>
      <c r="G30" s="6" t="s">
        <v>39</v>
      </c>
      <c r="H30" s="9">
        <v>141</v>
      </c>
      <c r="I30" s="10">
        <v>45292</v>
      </c>
      <c r="J30" s="6">
        <v>1.407</v>
      </c>
      <c r="K30" s="6" t="s">
        <v>228</v>
      </c>
      <c r="L30" s="8">
        <v>10662671055085</v>
      </c>
      <c r="M30" s="6">
        <v>1</v>
      </c>
      <c r="N30" s="6" t="s">
        <v>310</v>
      </c>
    </row>
    <row r="31" spans="1:14" x14ac:dyDescent="0.25">
      <c r="A31" s="6">
        <v>30</v>
      </c>
      <c r="B31" s="6" t="s">
        <v>381</v>
      </c>
      <c r="C31" s="6" t="s">
        <v>365</v>
      </c>
      <c r="D31" s="6" t="str">
        <f>("763113")</f>
        <v>763113</v>
      </c>
      <c r="E31" s="8">
        <v>662671055064</v>
      </c>
      <c r="F31" s="6" t="s">
        <v>40</v>
      </c>
      <c r="G31" s="6" t="s">
        <v>41</v>
      </c>
      <c r="H31" s="9">
        <v>141</v>
      </c>
      <c r="I31" s="10">
        <v>45292</v>
      </c>
      <c r="J31" s="6">
        <v>1.409</v>
      </c>
      <c r="K31" s="6" t="s">
        <v>228</v>
      </c>
      <c r="L31" s="8">
        <v>10662671055061</v>
      </c>
      <c r="M31" s="6">
        <v>1</v>
      </c>
      <c r="N31" s="6" t="s">
        <v>310</v>
      </c>
    </row>
    <row r="32" spans="1:14" x14ac:dyDescent="0.25">
      <c r="A32" s="6">
        <v>31</v>
      </c>
      <c r="B32" s="6" t="s">
        <v>381</v>
      </c>
      <c r="C32" s="6" t="s">
        <v>365</v>
      </c>
      <c r="D32" s="6" t="str">
        <f>("763114")</f>
        <v>763114</v>
      </c>
      <c r="E32" s="8">
        <v>662671390158</v>
      </c>
      <c r="F32" s="6" t="s">
        <v>42</v>
      </c>
      <c r="G32" s="6" t="s">
        <v>43</v>
      </c>
      <c r="H32" s="9">
        <v>1800</v>
      </c>
      <c r="I32" s="10">
        <v>45292</v>
      </c>
      <c r="J32" s="6">
        <v>21.218</v>
      </c>
      <c r="K32" s="6" t="s">
        <v>227</v>
      </c>
      <c r="L32" s="8">
        <v>10662671390155</v>
      </c>
      <c r="M32" s="6">
        <v>1</v>
      </c>
      <c r="N32" s="6">
        <v>12</v>
      </c>
    </row>
    <row r="33" spans="1:14" x14ac:dyDescent="0.25">
      <c r="A33" s="6">
        <v>32</v>
      </c>
      <c r="B33" s="6" t="s">
        <v>381</v>
      </c>
      <c r="C33" s="6" t="s">
        <v>365</v>
      </c>
      <c r="D33" s="6" t="str">
        <f>("763117")</f>
        <v>763117</v>
      </c>
      <c r="E33" s="8">
        <v>662671055538</v>
      </c>
      <c r="F33" s="6" t="str">
        <f>("3911-4")</f>
        <v>3911-4</v>
      </c>
      <c r="G33" s="6" t="s">
        <v>44</v>
      </c>
      <c r="H33" s="9">
        <v>32</v>
      </c>
      <c r="I33" s="10">
        <v>45292</v>
      </c>
      <c r="J33" s="6">
        <v>0.379</v>
      </c>
      <c r="K33" s="6" t="s">
        <v>229</v>
      </c>
      <c r="L33" s="8">
        <v>10662671055535</v>
      </c>
      <c r="M33" s="6">
        <v>50</v>
      </c>
      <c r="N33" s="6" t="s">
        <v>310</v>
      </c>
    </row>
    <row r="34" spans="1:14" x14ac:dyDescent="0.25">
      <c r="A34" s="6">
        <v>33</v>
      </c>
      <c r="B34" s="6" t="s">
        <v>381</v>
      </c>
      <c r="C34" s="6" t="s">
        <v>365</v>
      </c>
      <c r="D34" s="6" t="str">
        <f>("763125")</f>
        <v>763125</v>
      </c>
      <c r="E34" s="8">
        <v>662671055606</v>
      </c>
      <c r="F34" s="6" t="s">
        <v>45</v>
      </c>
      <c r="G34" s="6" t="s">
        <v>46</v>
      </c>
      <c r="H34" s="9">
        <v>1812</v>
      </c>
      <c r="I34" s="10">
        <v>45292</v>
      </c>
      <c r="J34" s="6">
        <v>18.041</v>
      </c>
      <c r="K34" s="6" t="s">
        <v>227</v>
      </c>
      <c r="L34" s="8">
        <v>10662671055603</v>
      </c>
      <c r="M34" s="6">
        <v>1</v>
      </c>
      <c r="N34" s="6">
        <v>12</v>
      </c>
    </row>
    <row r="35" spans="1:14" x14ac:dyDescent="0.25">
      <c r="A35" s="6">
        <v>34</v>
      </c>
      <c r="B35" s="6" t="s">
        <v>381</v>
      </c>
      <c r="C35" s="6" t="s">
        <v>365</v>
      </c>
      <c r="D35" s="6" t="str">
        <f>("763126")</f>
        <v>763126</v>
      </c>
      <c r="E35" s="8">
        <v>662671055613</v>
      </c>
      <c r="F35" s="6" t="s">
        <v>47</v>
      </c>
      <c r="G35" s="6" t="s">
        <v>48</v>
      </c>
      <c r="H35" s="9">
        <v>633</v>
      </c>
      <c r="I35" s="10">
        <v>45292</v>
      </c>
      <c r="J35" s="6">
        <v>6.3940000000000001</v>
      </c>
      <c r="K35" s="6" t="s">
        <v>227</v>
      </c>
      <c r="L35" s="8">
        <v>10662671055610</v>
      </c>
      <c r="M35" s="6">
        <v>1</v>
      </c>
      <c r="N35" s="6">
        <v>54</v>
      </c>
    </row>
    <row r="36" spans="1:14" x14ac:dyDescent="0.25">
      <c r="A36" s="6">
        <v>35</v>
      </c>
      <c r="B36" s="6" t="s">
        <v>381</v>
      </c>
      <c r="C36" s="6" t="s">
        <v>365</v>
      </c>
      <c r="D36" s="6" t="s">
        <v>263</v>
      </c>
      <c r="E36" s="8">
        <v>662671390646</v>
      </c>
      <c r="F36" s="6" t="s">
        <v>264</v>
      </c>
      <c r="G36" s="6" t="s">
        <v>265</v>
      </c>
      <c r="H36" s="9">
        <v>1800</v>
      </c>
      <c r="I36" s="10">
        <v>45292</v>
      </c>
      <c r="J36" s="6">
        <v>21.614000000000001</v>
      </c>
      <c r="K36" s="6" t="s">
        <v>227</v>
      </c>
      <c r="L36" s="8">
        <v>10662671390643</v>
      </c>
      <c r="M36" s="6">
        <v>1</v>
      </c>
      <c r="N36" s="6">
        <v>12</v>
      </c>
    </row>
    <row r="37" spans="1:14" x14ac:dyDescent="0.25">
      <c r="A37" s="6">
        <v>36</v>
      </c>
      <c r="B37" s="6" t="s">
        <v>381</v>
      </c>
      <c r="C37" s="6" t="s">
        <v>365</v>
      </c>
      <c r="D37" s="6" t="s">
        <v>266</v>
      </c>
      <c r="E37" s="8">
        <v>662671390875</v>
      </c>
      <c r="F37" s="6" t="s">
        <v>267</v>
      </c>
      <c r="G37" s="6" t="s">
        <v>268</v>
      </c>
      <c r="H37" s="9">
        <v>1800</v>
      </c>
      <c r="I37" s="10">
        <v>45292</v>
      </c>
      <c r="J37" s="6">
        <v>22.302</v>
      </c>
      <c r="K37" s="6" t="s">
        <v>227</v>
      </c>
      <c r="L37" s="8">
        <v>10662671390872</v>
      </c>
      <c r="M37" s="6">
        <v>1</v>
      </c>
      <c r="N37" s="6">
        <v>12</v>
      </c>
    </row>
    <row r="38" spans="1:14" s="14" customFormat="1" x14ac:dyDescent="0.25">
      <c r="A38" s="6">
        <v>37</v>
      </c>
      <c r="B38" s="6" t="s">
        <v>381</v>
      </c>
      <c r="C38" s="6" t="s">
        <v>365</v>
      </c>
      <c r="D38" s="11" t="str">
        <f>("763064")</f>
        <v>763064</v>
      </c>
      <c r="E38" s="12">
        <v>662671390141</v>
      </c>
      <c r="F38" s="11" t="s">
        <v>312</v>
      </c>
      <c r="G38" s="11" t="s">
        <v>22</v>
      </c>
      <c r="H38" s="9">
        <v>1150</v>
      </c>
      <c r="I38" s="10">
        <v>45292</v>
      </c>
      <c r="J38" s="11">
        <v>24.536999999999999</v>
      </c>
      <c r="K38" s="11" t="s">
        <v>227</v>
      </c>
      <c r="L38" s="13" t="s">
        <v>317</v>
      </c>
      <c r="M38" s="11">
        <v>1</v>
      </c>
      <c r="N38" s="11">
        <v>12</v>
      </c>
    </row>
    <row r="39" spans="1:14" s="14" customFormat="1" x14ac:dyDescent="0.25">
      <c r="A39" s="6">
        <v>38</v>
      </c>
      <c r="B39" s="6" t="s">
        <v>381</v>
      </c>
      <c r="C39" s="6" t="s">
        <v>365</v>
      </c>
      <c r="D39" s="11">
        <v>763068</v>
      </c>
      <c r="E39" s="12">
        <v>662671390639</v>
      </c>
      <c r="F39" s="11" t="s">
        <v>313</v>
      </c>
      <c r="G39" s="11" t="s">
        <v>269</v>
      </c>
      <c r="H39" s="9">
        <v>1150</v>
      </c>
      <c r="I39" s="10">
        <v>45292</v>
      </c>
      <c r="J39" s="11">
        <v>24.934000000000001</v>
      </c>
      <c r="K39" s="11" t="s">
        <v>227</v>
      </c>
      <c r="L39" s="13" t="s">
        <v>316</v>
      </c>
      <c r="M39" s="11">
        <v>1</v>
      </c>
      <c r="N39" s="11">
        <v>12</v>
      </c>
    </row>
    <row r="40" spans="1:14" s="14" customFormat="1" x14ac:dyDescent="0.25">
      <c r="A40" s="6">
        <v>39</v>
      </c>
      <c r="B40" s="6" t="s">
        <v>381</v>
      </c>
      <c r="C40" s="6" t="s">
        <v>365</v>
      </c>
      <c r="D40" s="11">
        <v>763069</v>
      </c>
      <c r="E40" s="12">
        <v>662671390868</v>
      </c>
      <c r="F40" s="11" t="s">
        <v>314</v>
      </c>
      <c r="G40" s="11" t="s">
        <v>270</v>
      </c>
      <c r="H40" s="9">
        <v>1150</v>
      </c>
      <c r="I40" s="10">
        <v>45292</v>
      </c>
      <c r="J40" s="11">
        <v>25.065999999999999</v>
      </c>
      <c r="K40" s="11" t="s">
        <v>227</v>
      </c>
      <c r="L40" s="13" t="s">
        <v>315</v>
      </c>
      <c r="M40" s="11">
        <v>1</v>
      </c>
      <c r="N40" s="11">
        <v>12</v>
      </c>
    </row>
    <row r="41" spans="1:14" x14ac:dyDescent="0.25">
      <c r="A41" s="6">
        <v>40</v>
      </c>
      <c r="B41" s="6" t="s">
        <v>381</v>
      </c>
      <c r="C41" s="6" t="s">
        <v>365</v>
      </c>
      <c r="D41" s="6" t="str">
        <f>("763138")</f>
        <v>763138</v>
      </c>
      <c r="E41" s="8">
        <v>662671055774</v>
      </c>
      <c r="F41" s="6" t="s">
        <v>49</v>
      </c>
      <c r="G41" s="6" t="s">
        <v>50</v>
      </c>
      <c r="H41" s="9">
        <v>1436</v>
      </c>
      <c r="I41" s="10">
        <v>45292</v>
      </c>
      <c r="J41" s="6">
        <v>12.398999999999999</v>
      </c>
      <c r="K41" s="6" t="s">
        <v>227</v>
      </c>
      <c r="L41" s="8">
        <v>10662671055771</v>
      </c>
      <c r="M41" s="6">
        <v>1</v>
      </c>
      <c r="N41" s="6">
        <v>12</v>
      </c>
    </row>
    <row r="42" spans="1:14" x14ac:dyDescent="0.25">
      <c r="A42" s="6">
        <v>41</v>
      </c>
      <c r="B42" s="6" t="s">
        <v>381</v>
      </c>
      <c r="C42" s="6" t="s">
        <v>365</v>
      </c>
      <c r="D42" s="6" t="str">
        <f>("763143")</f>
        <v>763143</v>
      </c>
      <c r="E42" s="8">
        <v>662671021816</v>
      </c>
      <c r="F42" s="6" t="s">
        <v>51</v>
      </c>
      <c r="G42" s="6" t="s">
        <v>52</v>
      </c>
      <c r="H42" s="9">
        <v>38</v>
      </c>
      <c r="I42" s="10">
        <v>45292</v>
      </c>
      <c r="J42" s="6">
        <v>1.7549999999999999</v>
      </c>
      <c r="K42" s="6" t="s">
        <v>229</v>
      </c>
      <c r="L42" s="8">
        <v>10662671021813</v>
      </c>
      <c r="M42" s="6">
        <v>1</v>
      </c>
      <c r="N42" s="6" t="s">
        <v>310</v>
      </c>
    </row>
    <row r="43" spans="1:14" x14ac:dyDescent="0.25">
      <c r="A43" s="6">
        <v>42</v>
      </c>
      <c r="B43" s="6" t="s">
        <v>381</v>
      </c>
      <c r="C43" s="6" t="s">
        <v>365</v>
      </c>
      <c r="D43" s="6" t="str">
        <f>("763145")</f>
        <v>763145</v>
      </c>
      <c r="E43" s="8">
        <v>662671055972</v>
      </c>
      <c r="F43" s="6" t="s">
        <v>53</v>
      </c>
      <c r="G43" s="6" t="s">
        <v>54</v>
      </c>
      <c r="H43" s="9">
        <v>141</v>
      </c>
      <c r="I43" s="10">
        <v>45292</v>
      </c>
      <c r="J43" s="6">
        <v>1.2789999999999999</v>
      </c>
      <c r="K43" s="6" t="s">
        <v>228</v>
      </c>
      <c r="L43" s="8">
        <v>662671055972</v>
      </c>
      <c r="M43" s="6">
        <v>1</v>
      </c>
      <c r="N43" s="6">
        <v>330</v>
      </c>
    </row>
    <row r="44" spans="1:14" x14ac:dyDescent="0.25">
      <c r="A44" s="6">
        <v>43</v>
      </c>
      <c r="B44" s="6" t="s">
        <v>381</v>
      </c>
      <c r="C44" s="6" t="s">
        <v>365</v>
      </c>
      <c r="D44" s="6" t="str">
        <f>("763155")</f>
        <v>763155</v>
      </c>
      <c r="E44" s="8">
        <v>662671390615</v>
      </c>
      <c r="F44" s="6" t="s">
        <v>55</v>
      </c>
      <c r="G44" s="6" t="s">
        <v>50</v>
      </c>
      <c r="H44" s="9">
        <v>1566</v>
      </c>
      <c r="I44" s="10">
        <v>45292</v>
      </c>
      <c r="J44" s="6">
        <v>21.288</v>
      </c>
      <c r="K44" s="6" t="s">
        <v>227</v>
      </c>
      <c r="L44" s="8">
        <v>10662671390612</v>
      </c>
      <c r="M44" s="6">
        <v>1</v>
      </c>
      <c r="N44" s="6">
        <v>12</v>
      </c>
    </row>
    <row r="45" spans="1:14" x14ac:dyDescent="0.25">
      <c r="A45" s="6">
        <v>44</v>
      </c>
      <c r="B45" s="6" t="s">
        <v>381</v>
      </c>
      <c r="C45" s="6" t="s">
        <v>365</v>
      </c>
      <c r="D45" s="6" t="str">
        <f>("763174")</f>
        <v>763174</v>
      </c>
      <c r="E45" s="8">
        <v>662671390394</v>
      </c>
      <c r="F45" s="6" t="s">
        <v>56</v>
      </c>
      <c r="G45" s="6" t="s">
        <v>57</v>
      </c>
      <c r="H45" s="9">
        <v>11</v>
      </c>
      <c r="I45" s="10">
        <v>45292</v>
      </c>
      <c r="J45" s="6">
        <v>4.0000000000000001E-3</v>
      </c>
      <c r="K45" s="6" t="s">
        <v>229</v>
      </c>
      <c r="L45" s="8">
        <v>10662671390391</v>
      </c>
      <c r="M45" s="6">
        <v>1</v>
      </c>
      <c r="N45" s="6" t="s">
        <v>310</v>
      </c>
    </row>
    <row r="46" spans="1:14" x14ac:dyDescent="0.25">
      <c r="A46" s="6">
        <v>45</v>
      </c>
      <c r="B46" s="6" t="s">
        <v>381</v>
      </c>
      <c r="C46" s="6" t="s">
        <v>365</v>
      </c>
      <c r="D46" s="6" t="s">
        <v>237</v>
      </c>
      <c r="E46" s="8">
        <v>662671390530</v>
      </c>
      <c r="F46" s="6" t="s">
        <v>238</v>
      </c>
      <c r="G46" s="6" t="s">
        <v>239</v>
      </c>
      <c r="H46" s="9">
        <v>33</v>
      </c>
      <c r="I46" s="10">
        <v>45292</v>
      </c>
      <c r="J46" s="6">
        <v>0.68300000000000005</v>
      </c>
      <c r="K46" s="6" t="s">
        <v>229</v>
      </c>
      <c r="L46" s="8">
        <v>10662671390537</v>
      </c>
      <c r="M46" s="6">
        <v>15</v>
      </c>
      <c r="N46" s="6">
        <v>1080</v>
      </c>
    </row>
    <row r="47" spans="1:14" x14ac:dyDescent="0.25">
      <c r="A47" s="6">
        <v>46</v>
      </c>
      <c r="B47" s="6" t="s">
        <v>381</v>
      </c>
      <c r="C47" s="6" t="s">
        <v>365</v>
      </c>
      <c r="D47" s="6" t="s">
        <v>240</v>
      </c>
      <c r="E47" s="8">
        <v>662671390547</v>
      </c>
      <c r="F47" s="6" t="s">
        <v>241</v>
      </c>
      <c r="G47" s="6" t="s">
        <v>242</v>
      </c>
      <c r="H47" s="9">
        <v>40</v>
      </c>
      <c r="I47" s="10">
        <v>45292</v>
      </c>
      <c r="J47" s="6">
        <v>1.2989999999999999</v>
      </c>
      <c r="K47" s="6" t="s">
        <v>229</v>
      </c>
      <c r="L47" s="8">
        <v>10662671390544</v>
      </c>
      <c r="M47" s="6">
        <v>10</v>
      </c>
      <c r="N47" s="6">
        <v>480</v>
      </c>
    </row>
    <row r="48" spans="1:14" x14ac:dyDescent="0.25">
      <c r="A48" s="6">
        <v>47</v>
      </c>
      <c r="B48" s="6" t="s">
        <v>381</v>
      </c>
      <c r="C48" s="6" t="s">
        <v>365</v>
      </c>
      <c r="D48" s="6" t="str">
        <f>("763186")</f>
        <v>763186</v>
      </c>
      <c r="E48" s="8">
        <v>662671390554</v>
      </c>
      <c r="F48" s="6" t="s">
        <v>58</v>
      </c>
      <c r="G48" s="6" t="s">
        <v>1</v>
      </c>
      <c r="H48" s="9">
        <v>141</v>
      </c>
      <c r="I48" s="10">
        <v>45292</v>
      </c>
      <c r="J48" s="6">
        <v>1.3959999999999999</v>
      </c>
      <c r="K48" s="6" t="s">
        <v>228</v>
      </c>
      <c r="L48" s="8">
        <v>10662671390551</v>
      </c>
      <c r="M48" s="6">
        <v>1</v>
      </c>
      <c r="N48" s="6">
        <v>343</v>
      </c>
    </row>
    <row r="49" spans="1:14" x14ac:dyDescent="0.25">
      <c r="A49" s="6">
        <v>48</v>
      </c>
      <c r="B49" s="6" t="s">
        <v>381</v>
      </c>
      <c r="C49" s="6" t="s">
        <v>365</v>
      </c>
      <c r="D49" s="6" t="str">
        <f>("763187")</f>
        <v>763187</v>
      </c>
      <c r="E49" s="8">
        <v>662671390790</v>
      </c>
      <c r="F49" s="6" t="s">
        <v>59</v>
      </c>
      <c r="G49" s="6" t="s">
        <v>60</v>
      </c>
      <c r="H49" s="9">
        <v>141</v>
      </c>
      <c r="I49" s="10">
        <v>45292</v>
      </c>
      <c r="J49" s="6">
        <v>1.3049999999999999</v>
      </c>
      <c r="K49" s="6" t="s">
        <v>228</v>
      </c>
      <c r="L49" s="8">
        <v>10662671390797</v>
      </c>
      <c r="M49" s="6">
        <v>1</v>
      </c>
      <c r="N49" s="6">
        <v>256</v>
      </c>
    </row>
    <row r="50" spans="1:14" x14ac:dyDescent="0.25">
      <c r="A50" s="6">
        <v>49</v>
      </c>
      <c r="B50" s="6" t="s">
        <v>381</v>
      </c>
      <c r="C50" s="6" t="s">
        <v>365</v>
      </c>
      <c r="D50" s="6" t="str">
        <f>("763193")</f>
        <v>763193</v>
      </c>
      <c r="E50" s="8">
        <v>662671390561</v>
      </c>
      <c r="F50" s="6" t="s">
        <v>61</v>
      </c>
      <c r="G50" s="6" t="s">
        <v>2</v>
      </c>
      <c r="H50" s="9">
        <v>141</v>
      </c>
      <c r="I50" s="10">
        <v>45292</v>
      </c>
      <c r="J50" s="6">
        <v>1.4039999999999999</v>
      </c>
      <c r="K50" s="6" t="s">
        <v>228</v>
      </c>
      <c r="L50" s="8">
        <v>10662671390568</v>
      </c>
      <c r="M50" s="6">
        <v>1</v>
      </c>
      <c r="N50" s="6">
        <v>343</v>
      </c>
    </row>
    <row r="51" spans="1:14" x14ac:dyDescent="0.25">
      <c r="A51" s="6">
        <v>50</v>
      </c>
      <c r="B51" s="6" t="s">
        <v>381</v>
      </c>
      <c r="C51" s="6" t="s">
        <v>365</v>
      </c>
      <c r="D51" s="6" t="str">
        <f>("763194")</f>
        <v>763194</v>
      </c>
      <c r="E51" s="8">
        <v>662671390806</v>
      </c>
      <c r="F51" s="6" t="s">
        <v>62</v>
      </c>
      <c r="G51" s="6" t="s">
        <v>63</v>
      </c>
      <c r="H51" s="9">
        <v>141</v>
      </c>
      <c r="I51" s="10">
        <v>45292</v>
      </c>
      <c r="J51" s="6">
        <v>1.3140000000000001</v>
      </c>
      <c r="K51" s="6" t="s">
        <v>228</v>
      </c>
      <c r="L51" s="8">
        <v>10662671390803</v>
      </c>
      <c r="M51" s="6">
        <v>1</v>
      </c>
      <c r="N51" s="6">
        <v>256</v>
      </c>
    </row>
    <row r="52" spans="1:14" x14ac:dyDescent="0.25">
      <c r="A52" s="6">
        <v>51</v>
      </c>
      <c r="B52" s="6" t="s">
        <v>381</v>
      </c>
      <c r="C52" s="6" t="s">
        <v>365</v>
      </c>
      <c r="D52" s="6" t="str">
        <f>("763198")</f>
        <v>763198</v>
      </c>
      <c r="E52" s="8">
        <v>662671021984</v>
      </c>
      <c r="F52" s="6" t="s">
        <v>64</v>
      </c>
      <c r="G52" s="6" t="s">
        <v>65</v>
      </c>
      <c r="H52" s="9">
        <v>141</v>
      </c>
      <c r="I52" s="10">
        <v>45292</v>
      </c>
      <c r="J52" s="6">
        <v>0.85299999999999998</v>
      </c>
      <c r="K52" s="6" t="s">
        <v>228</v>
      </c>
      <c r="L52" s="8">
        <v>10662671021981</v>
      </c>
      <c r="M52" s="6">
        <v>1</v>
      </c>
      <c r="N52" s="6" t="s">
        <v>310</v>
      </c>
    </row>
    <row r="53" spans="1:14" x14ac:dyDescent="0.25">
      <c r="A53" s="6">
        <v>52</v>
      </c>
      <c r="B53" s="6" t="s">
        <v>381</v>
      </c>
      <c r="C53" s="6" t="s">
        <v>365</v>
      </c>
      <c r="D53" s="6" t="str">
        <f>("763199")</f>
        <v>763199</v>
      </c>
      <c r="E53" s="8">
        <v>662671021991</v>
      </c>
      <c r="F53" s="6" t="s">
        <v>66</v>
      </c>
      <c r="G53" s="6" t="s">
        <v>67</v>
      </c>
      <c r="H53" s="9">
        <v>141</v>
      </c>
      <c r="I53" s="10">
        <v>45292</v>
      </c>
      <c r="J53" s="6">
        <v>1.321</v>
      </c>
      <c r="K53" s="6" t="s">
        <v>228</v>
      </c>
      <c r="L53" s="8">
        <v>10662671021998</v>
      </c>
      <c r="M53" s="6">
        <v>1</v>
      </c>
      <c r="N53" s="6" t="s">
        <v>310</v>
      </c>
    </row>
    <row r="54" spans="1:14" x14ac:dyDescent="0.25">
      <c r="A54" s="6">
        <v>53</v>
      </c>
      <c r="B54" s="6" t="s">
        <v>381</v>
      </c>
      <c r="C54" s="6" t="s">
        <v>365</v>
      </c>
      <c r="D54" s="6" t="str">
        <f>("763212")</f>
        <v>763212</v>
      </c>
      <c r="E54" s="8">
        <v>662671022134</v>
      </c>
      <c r="F54" s="6" t="s">
        <v>68</v>
      </c>
      <c r="G54" s="6" t="s">
        <v>69</v>
      </c>
      <c r="H54" s="9">
        <v>40</v>
      </c>
      <c r="I54" s="10">
        <v>45292</v>
      </c>
      <c r="J54" s="6">
        <v>0.76700000000000002</v>
      </c>
      <c r="K54" s="6" t="s">
        <v>229</v>
      </c>
      <c r="L54" s="8">
        <v>10662671022131</v>
      </c>
      <c r="M54" s="6">
        <v>1</v>
      </c>
      <c r="N54" s="6" t="s">
        <v>310</v>
      </c>
    </row>
    <row r="55" spans="1:14" x14ac:dyDescent="0.25">
      <c r="A55" s="6">
        <v>54</v>
      </c>
      <c r="B55" s="6" t="s">
        <v>381</v>
      </c>
      <c r="C55" s="6" t="s">
        <v>365</v>
      </c>
      <c r="D55" s="6" t="str">
        <f>("763231")</f>
        <v>763231</v>
      </c>
      <c r="E55" s="8">
        <v>662671390974</v>
      </c>
      <c r="F55" s="6" t="s">
        <v>71</v>
      </c>
      <c r="G55" s="6" t="s">
        <v>72</v>
      </c>
      <c r="H55" s="9">
        <v>1800</v>
      </c>
      <c r="I55" s="10">
        <v>45292</v>
      </c>
      <c r="J55" s="6">
        <v>38.338999999999999</v>
      </c>
      <c r="K55" s="6" t="s">
        <v>227</v>
      </c>
      <c r="L55" s="8">
        <v>30662671390975</v>
      </c>
      <c r="M55" s="6">
        <v>1</v>
      </c>
      <c r="N55" s="6">
        <v>8</v>
      </c>
    </row>
    <row r="56" spans="1:14" x14ac:dyDescent="0.25">
      <c r="A56" s="6">
        <v>55</v>
      </c>
      <c r="B56" s="6" t="s">
        <v>381</v>
      </c>
      <c r="C56" s="6" t="s">
        <v>365</v>
      </c>
      <c r="D56" s="6" t="str">
        <f>("763233")</f>
        <v>763233</v>
      </c>
      <c r="E56" s="8">
        <v>662671063977</v>
      </c>
      <c r="F56" s="6" t="s">
        <v>73</v>
      </c>
      <c r="G56" s="6" t="s">
        <v>74</v>
      </c>
      <c r="H56" s="9">
        <v>127</v>
      </c>
      <c r="I56" s="10">
        <v>45292</v>
      </c>
      <c r="J56" s="6">
        <v>0.85099999999999998</v>
      </c>
      <c r="K56" s="6" t="s">
        <v>228</v>
      </c>
      <c r="L56" s="8">
        <v>10662671063974</v>
      </c>
      <c r="M56" s="6">
        <v>1</v>
      </c>
      <c r="N56" s="6" t="s">
        <v>310</v>
      </c>
    </row>
    <row r="57" spans="1:14" x14ac:dyDescent="0.25">
      <c r="A57" s="6">
        <v>56</v>
      </c>
      <c r="B57" s="6" t="s">
        <v>381</v>
      </c>
      <c r="C57" s="6" t="s">
        <v>365</v>
      </c>
      <c r="D57" s="6" t="str">
        <f>("763234")</f>
        <v>763234</v>
      </c>
      <c r="E57" s="8">
        <v>662671063984</v>
      </c>
      <c r="F57" s="6" t="s">
        <v>75</v>
      </c>
      <c r="G57" s="6" t="s">
        <v>76</v>
      </c>
      <c r="H57" s="9">
        <v>127</v>
      </c>
      <c r="I57" s="10">
        <v>45292</v>
      </c>
      <c r="J57" s="6">
        <v>0.85799999999999998</v>
      </c>
      <c r="K57" s="6" t="s">
        <v>228</v>
      </c>
      <c r="L57" s="8">
        <v>10662671063981</v>
      </c>
      <c r="M57" s="6">
        <v>1</v>
      </c>
      <c r="N57" s="6" t="s">
        <v>310</v>
      </c>
    </row>
    <row r="58" spans="1:14" x14ac:dyDescent="0.25">
      <c r="A58" s="6">
        <v>57</v>
      </c>
      <c r="B58" s="6" t="s">
        <v>381</v>
      </c>
      <c r="C58" s="6" t="s">
        <v>365</v>
      </c>
      <c r="D58" s="6" t="str">
        <f>("763235")</f>
        <v>763235</v>
      </c>
      <c r="E58" s="8">
        <v>662671063991</v>
      </c>
      <c r="F58" s="6" t="s">
        <v>77</v>
      </c>
      <c r="G58" s="6" t="s">
        <v>78</v>
      </c>
      <c r="H58" s="9">
        <v>127</v>
      </c>
      <c r="I58" s="10">
        <v>45292</v>
      </c>
      <c r="J58" s="6">
        <v>0.84699999999999998</v>
      </c>
      <c r="K58" s="6" t="s">
        <v>228</v>
      </c>
      <c r="L58" s="8">
        <v>10662671063998</v>
      </c>
      <c r="M58" s="6">
        <v>1</v>
      </c>
      <c r="N58" s="6" t="s">
        <v>310</v>
      </c>
    </row>
    <row r="59" spans="1:14" x14ac:dyDescent="0.25">
      <c r="A59" s="6">
        <v>58</v>
      </c>
      <c r="B59" s="6" t="s">
        <v>381</v>
      </c>
      <c r="C59" s="6" t="s">
        <v>365</v>
      </c>
      <c r="D59" s="6" t="str">
        <f>("763236")</f>
        <v>763236</v>
      </c>
      <c r="E59" s="8">
        <v>662671064004</v>
      </c>
      <c r="F59" s="6" t="s">
        <v>79</v>
      </c>
      <c r="G59" s="6" t="s">
        <v>80</v>
      </c>
      <c r="H59" s="9">
        <v>127</v>
      </c>
      <c r="I59" s="10">
        <v>45292</v>
      </c>
      <c r="J59" s="6">
        <v>0.84699999999999998</v>
      </c>
      <c r="K59" s="6" t="s">
        <v>228</v>
      </c>
      <c r="L59" s="8">
        <v>10662671064001</v>
      </c>
      <c r="M59" s="6">
        <v>1</v>
      </c>
      <c r="N59" s="6" t="s">
        <v>310</v>
      </c>
    </row>
    <row r="60" spans="1:14" x14ac:dyDescent="0.25">
      <c r="A60" s="6">
        <v>59</v>
      </c>
      <c r="B60" s="6" t="s">
        <v>381</v>
      </c>
      <c r="C60" s="6" t="s">
        <v>365</v>
      </c>
      <c r="D60" s="6" t="str">
        <f>("763237")</f>
        <v>763237</v>
      </c>
      <c r="E60" s="8">
        <v>662671064011</v>
      </c>
      <c r="F60" s="6" t="s">
        <v>81</v>
      </c>
      <c r="G60" s="6" t="s">
        <v>82</v>
      </c>
      <c r="H60" s="9">
        <v>127</v>
      </c>
      <c r="I60" s="10">
        <v>45292</v>
      </c>
      <c r="J60" s="6">
        <v>0.84899999999999998</v>
      </c>
      <c r="K60" s="6" t="s">
        <v>228</v>
      </c>
      <c r="L60" s="8">
        <v>10662671064018</v>
      </c>
      <c r="M60" s="6">
        <v>1</v>
      </c>
      <c r="N60" s="6" t="s">
        <v>310</v>
      </c>
    </row>
    <row r="61" spans="1:14" x14ac:dyDescent="0.25">
      <c r="A61" s="6">
        <v>60</v>
      </c>
      <c r="B61" s="6" t="s">
        <v>381</v>
      </c>
      <c r="C61" s="6" t="s">
        <v>365</v>
      </c>
      <c r="D61" s="6" t="s">
        <v>271</v>
      </c>
      <c r="E61" s="8">
        <v>662671391018</v>
      </c>
      <c r="F61" s="6" t="s">
        <v>272</v>
      </c>
      <c r="G61" s="6" t="s">
        <v>273</v>
      </c>
      <c r="H61" s="9">
        <v>1800</v>
      </c>
      <c r="I61" s="10">
        <v>45292</v>
      </c>
      <c r="J61" s="6">
        <v>38.735999999999997</v>
      </c>
      <c r="K61" s="6" t="s">
        <v>227</v>
      </c>
      <c r="L61" s="8">
        <v>30662671391019</v>
      </c>
      <c r="M61" s="6">
        <v>1</v>
      </c>
      <c r="N61" s="6">
        <v>8</v>
      </c>
    </row>
    <row r="62" spans="1:14" x14ac:dyDescent="0.25">
      <c r="A62" s="6">
        <v>61</v>
      </c>
      <c r="B62" s="6" t="s">
        <v>381</v>
      </c>
      <c r="C62" s="6" t="s">
        <v>365</v>
      </c>
      <c r="D62" s="6" t="str">
        <f>("763254")</f>
        <v>763254</v>
      </c>
      <c r="E62" s="8">
        <v>662671064028</v>
      </c>
      <c r="F62" s="6" t="s">
        <v>83</v>
      </c>
      <c r="G62" s="6" t="s">
        <v>84</v>
      </c>
      <c r="H62" s="9">
        <v>127</v>
      </c>
      <c r="I62" s="10">
        <v>45292</v>
      </c>
      <c r="J62" s="6">
        <v>0.76300000000000001</v>
      </c>
      <c r="K62" s="6" t="s">
        <v>228</v>
      </c>
      <c r="L62" s="8">
        <v>10662671064025</v>
      </c>
      <c r="M62" s="6">
        <v>1</v>
      </c>
      <c r="N62" s="6" t="s">
        <v>310</v>
      </c>
    </row>
    <row r="63" spans="1:14" x14ac:dyDescent="0.25">
      <c r="A63" s="6">
        <v>62</v>
      </c>
      <c r="B63" s="6" t="s">
        <v>381</v>
      </c>
      <c r="C63" s="6" t="s">
        <v>365</v>
      </c>
      <c r="D63" s="6" t="str">
        <f>("763255")</f>
        <v>763255</v>
      </c>
      <c r="E63" s="8">
        <v>662671064035</v>
      </c>
      <c r="F63" s="6" t="s">
        <v>85</v>
      </c>
      <c r="G63" s="6" t="s">
        <v>86</v>
      </c>
      <c r="H63" s="9">
        <v>127</v>
      </c>
      <c r="I63" s="10">
        <v>45292</v>
      </c>
      <c r="J63" s="6">
        <v>0.76900000000000002</v>
      </c>
      <c r="K63" s="6" t="s">
        <v>228</v>
      </c>
      <c r="L63" s="8">
        <v>10662671064032</v>
      </c>
      <c r="M63" s="6">
        <v>1</v>
      </c>
      <c r="N63" s="6" t="s">
        <v>310</v>
      </c>
    </row>
    <row r="64" spans="1:14" x14ac:dyDescent="0.25">
      <c r="A64" s="6">
        <v>63</v>
      </c>
      <c r="B64" s="6" t="s">
        <v>381</v>
      </c>
      <c r="C64" s="6" t="s">
        <v>365</v>
      </c>
      <c r="D64" s="6" t="str">
        <f>("763256")</f>
        <v>763256</v>
      </c>
      <c r="E64" s="8">
        <v>662671064042</v>
      </c>
      <c r="F64" s="6" t="s">
        <v>87</v>
      </c>
      <c r="G64" s="6" t="s">
        <v>88</v>
      </c>
      <c r="H64" s="9">
        <v>127</v>
      </c>
      <c r="I64" s="10">
        <v>45292</v>
      </c>
      <c r="J64" s="6">
        <v>0.75800000000000001</v>
      </c>
      <c r="K64" s="6" t="s">
        <v>228</v>
      </c>
      <c r="L64" s="8">
        <v>10662671064049</v>
      </c>
      <c r="M64" s="6">
        <v>1</v>
      </c>
      <c r="N64" s="6" t="s">
        <v>310</v>
      </c>
    </row>
    <row r="65" spans="1:14" x14ac:dyDescent="0.25">
      <c r="A65" s="6">
        <v>64</v>
      </c>
      <c r="B65" s="6" t="s">
        <v>381</v>
      </c>
      <c r="C65" s="6" t="s">
        <v>365</v>
      </c>
      <c r="D65" s="6" t="str">
        <f>("763257")</f>
        <v>763257</v>
      </c>
      <c r="E65" s="8">
        <v>662671064059</v>
      </c>
      <c r="F65" s="6" t="s">
        <v>89</v>
      </c>
      <c r="G65" s="6" t="s">
        <v>90</v>
      </c>
      <c r="H65" s="9">
        <v>127</v>
      </c>
      <c r="I65" s="10">
        <v>45292</v>
      </c>
      <c r="J65" s="6">
        <v>0.76100000000000001</v>
      </c>
      <c r="K65" s="6" t="s">
        <v>228</v>
      </c>
      <c r="L65" s="8">
        <v>10662671064056</v>
      </c>
      <c r="M65" s="6">
        <v>1</v>
      </c>
      <c r="N65" s="6" t="s">
        <v>310</v>
      </c>
    </row>
    <row r="66" spans="1:14" x14ac:dyDescent="0.25">
      <c r="A66" s="6">
        <v>65</v>
      </c>
      <c r="B66" s="6" t="s">
        <v>381</v>
      </c>
      <c r="C66" s="6" t="s">
        <v>365</v>
      </c>
      <c r="D66" s="6" t="str">
        <f>("763258")</f>
        <v>763258</v>
      </c>
      <c r="E66" s="8">
        <v>662671064066</v>
      </c>
      <c r="F66" s="6" t="s">
        <v>91</v>
      </c>
      <c r="G66" s="6" t="s">
        <v>92</v>
      </c>
      <c r="H66" s="9">
        <v>127</v>
      </c>
      <c r="I66" s="10">
        <v>45292</v>
      </c>
      <c r="J66" s="6">
        <v>0.76100000000000001</v>
      </c>
      <c r="K66" s="6" t="s">
        <v>228</v>
      </c>
      <c r="L66" s="8">
        <v>10662671064063</v>
      </c>
      <c r="M66" s="6">
        <v>1</v>
      </c>
      <c r="N66" s="6" t="s">
        <v>310</v>
      </c>
    </row>
    <row r="67" spans="1:14" x14ac:dyDescent="0.25">
      <c r="A67" s="6">
        <v>66</v>
      </c>
      <c r="B67" s="6" t="s">
        <v>381</v>
      </c>
      <c r="C67" s="6" t="s">
        <v>365</v>
      </c>
      <c r="D67" s="6" t="str">
        <f>("763271")</f>
        <v>763271</v>
      </c>
      <c r="E67" s="8">
        <v>662671068538</v>
      </c>
      <c r="F67" s="6" t="s">
        <v>93</v>
      </c>
      <c r="G67" s="6" t="s">
        <v>94</v>
      </c>
      <c r="H67" s="9">
        <v>173</v>
      </c>
      <c r="I67" s="10">
        <v>45292</v>
      </c>
      <c r="J67" s="6">
        <v>4.7089999999999996</v>
      </c>
      <c r="K67" s="6" t="s">
        <v>228</v>
      </c>
      <c r="L67" s="8">
        <v>662671068538</v>
      </c>
      <c r="M67" s="6">
        <v>1</v>
      </c>
      <c r="N67" s="6">
        <v>72</v>
      </c>
    </row>
    <row r="68" spans="1:14" x14ac:dyDescent="0.25">
      <c r="A68" s="6">
        <v>67</v>
      </c>
      <c r="B68" s="6" t="s">
        <v>381</v>
      </c>
      <c r="C68" s="6" t="s">
        <v>365</v>
      </c>
      <c r="D68" s="6" t="str">
        <f>("763273")</f>
        <v>763273</v>
      </c>
      <c r="E68" s="8">
        <v>662671068552</v>
      </c>
      <c r="F68" s="6" t="s">
        <v>95</v>
      </c>
      <c r="G68" s="6" t="s">
        <v>96</v>
      </c>
      <c r="H68" s="9">
        <v>173</v>
      </c>
      <c r="I68" s="10">
        <v>45292</v>
      </c>
      <c r="J68" s="6">
        <v>4.9690000000000003</v>
      </c>
      <c r="K68" s="6" t="s">
        <v>228</v>
      </c>
      <c r="L68" s="8">
        <v>10662671068559</v>
      </c>
      <c r="M68" s="6">
        <v>1</v>
      </c>
      <c r="N68" s="6">
        <v>72</v>
      </c>
    </row>
    <row r="69" spans="1:14" x14ac:dyDescent="0.25">
      <c r="A69" s="6">
        <v>68</v>
      </c>
      <c r="B69" s="6" t="s">
        <v>381</v>
      </c>
      <c r="C69" s="6" t="s">
        <v>365</v>
      </c>
      <c r="D69" s="6" t="str">
        <f>("763275")</f>
        <v>763275</v>
      </c>
      <c r="E69" s="8">
        <v>662671068576</v>
      </c>
      <c r="F69" s="6" t="s">
        <v>97</v>
      </c>
      <c r="G69" s="6" t="s">
        <v>98</v>
      </c>
      <c r="H69" s="9">
        <v>200</v>
      </c>
      <c r="I69" s="10">
        <v>45292</v>
      </c>
      <c r="J69" s="6">
        <v>7.0220000000000002</v>
      </c>
      <c r="K69" s="6" t="s">
        <v>228</v>
      </c>
      <c r="L69" s="8">
        <v>10662671068573</v>
      </c>
      <c r="M69" s="6">
        <v>1</v>
      </c>
      <c r="N69" s="6">
        <v>72</v>
      </c>
    </row>
    <row r="70" spans="1:14" x14ac:dyDescent="0.25">
      <c r="A70" s="6">
        <v>69</v>
      </c>
      <c r="B70" s="6" t="s">
        <v>381</v>
      </c>
      <c r="C70" s="6" t="s">
        <v>365</v>
      </c>
      <c r="D70" s="6" t="str">
        <f>("763276")</f>
        <v>763276</v>
      </c>
      <c r="E70" s="8">
        <v>662671068583</v>
      </c>
      <c r="F70" s="6" t="s">
        <v>99</v>
      </c>
      <c r="G70" s="6" t="s">
        <v>100</v>
      </c>
      <c r="H70" s="9">
        <v>200</v>
      </c>
      <c r="I70" s="10">
        <v>45292</v>
      </c>
      <c r="J70" s="6">
        <v>7.282</v>
      </c>
      <c r="K70" s="6" t="s">
        <v>228</v>
      </c>
      <c r="L70" s="8">
        <v>10662671068580</v>
      </c>
      <c r="M70" s="6">
        <v>1</v>
      </c>
      <c r="N70" s="6">
        <v>72</v>
      </c>
    </row>
    <row r="71" spans="1:14" x14ac:dyDescent="0.25">
      <c r="A71" s="6">
        <v>70</v>
      </c>
      <c r="B71" s="6" t="s">
        <v>381</v>
      </c>
      <c r="C71" s="6" t="s">
        <v>365</v>
      </c>
      <c r="D71" s="15" t="str">
        <f>("763334")</f>
        <v>763334</v>
      </c>
      <c r="E71" s="16">
        <v>662671068750</v>
      </c>
      <c r="F71" s="15" t="s">
        <v>306</v>
      </c>
      <c r="G71" s="15" t="s">
        <v>304</v>
      </c>
      <c r="H71" s="9">
        <v>1800</v>
      </c>
      <c r="I71" s="10">
        <v>45292</v>
      </c>
      <c r="J71" s="15">
        <v>48.67</v>
      </c>
      <c r="K71" s="15" t="s">
        <v>227</v>
      </c>
      <c r="L71" s="16">
        <v>10662671068757</v>
      </c>
      <c r="M71" s="15">
        <v>1</v>
      </c>
      <c r="N71" s="15">
        <v>6</v>
      </c>
    </row>
    <row r="72" spans="1:14" x14ac:dyDescent="0.25">
      <c r="A72" s="6">
        <v>71</v>
      </c>
      <c r="B72" s="6" t="s">
        <v>381</v>
      </c>
      <c r="C72" s="6" t="s">
        <v>365</v>
      </c>
      <c r="D72" s="6" t="str">
        <f>("763333")</f>
        <v>763333</v>
      </c>
      <c r="E72" s="8">
        <v>662671068781</v>
      </c>
      <c r="F72" s="6" t="s">
        <v>307</v>
      </c>
      <c r="G72" s="6" t="s">
        <v>305</v>
      </c>
      <c r="H72" s="9">
        <v>1800</v>
      </c>
      <c r="I72" s="10">
        <v>45292</v>
      </c>
      <c r="J72" s="6">
        <v>46.712000000000003</v>
      </c>
      <c r="K72" s="6" t="s">
        <v>227</v>
      </c>
      <c r="L72" s="8">
        <v>10662671068788</v>
      </c>
      <c r="M72" s="6">
        <v>1</v>
      </c>
      <c r="N72" s="6">
        <v>6</v>
      </c>
    </row>
    <row r="73" spans="1:14" x14ac:dyDescent="0.25">
      <c r="A73" s="6">
        <v>72</v>
      </c>
      <c r="B73" s="6" t="s">
        <v>381</v>
      </c>
      <c r="C73" s="6" t="s">
        <v>365</v>
      </c>
      <c r="D73" s="6" t="str">
        <f>("763287")</f>
        <v>763287</v>
      </c>
      <c r="E73" s="8">
        <v>662671069450</v>
      </c>
      <c r="F73" s="6" t="s">
        <v>101</v>
      </c>
      <c r="G73" s="6" t="s">
        <v>102</v>
      </c>
      <c r="H73" s="9">
        <v>200</v>
      </c>
      <c r="I73" s="10">
        <v>45292</v>
      </c>
      <c r="J73" s="6">
        <v>7.0110000000000001</v>
      </c>
      <c r="K73" s="6" t="s">
        <v>228</v>
      </c>
      <c r="L73" s="8">
        <v>10662671069457</v>
      </c>
      <c r="M73" s="6">
        <v>1</v>
      </c>
      <c r="N73" s="6">
        <v>72</v>
      </c>
    </row>
    <row r="74" spans="1:14" x14ac:dyDescent="0.25">
      <c r="A74" s="6">
        <v>73</v>
      </c>
      <c r="B74" s="6" t="s">
        <v>381</v>
      </c>
      <c r="C74" s="6" t="s">
        <v>365</v>
      </c>
      <c r="D74" s="6" t="str">
        <f>("763288")</f>
        <v>763288</v>
      </c>
      <c r="E74" s="8">
        <v>662671069467</v>
      </c>
      <c r="F74" s="6" t="s">
        <v>103</v>
      </c>
      <c r="G74" s="6" t="s">
        <v>104</v>
      </c>
      <c r="H74" s="9">
        <v>200</v>
      </c>
      <c r="I74" s="10">
        <v>45292</v>
      </c>
      <c r="J74" s="6">
        <v>6.7510000000000003</v>
      </c>
      <c r="K74" s="6" t="s">
        <v>228</v>
      </c>
      <c r="L74" s="8">
        <v>10662671069464</v>
      </c>
      <c r="M74" s="6">
        <v>1</v>
      </c>
      <c r="N74" s="6">
        <v>72</v>
      </c>
    </row>
    <row r="75" spans="1:14" x14ac:dyDescent="0.25">
      <c r="A75" s="6">
        <v>74</v>
      </c>
      <c r="B75" s="6" t="s">
        <v>381</v>
      </c>
      <c r="C75" s="6" t="s">
        <v>365</v>
      </c>
      <c r="D75" s="6" t="str">
        <f>("763289")</f>
        <v>763289</v>
      </c>
      <c r="E75" s="8">
        <v>662671069801</v>
      </c>
      <c r="F75" s="6" t="s">
        <v>105</v>
      </c>
      <c r="G75" s="6" t="s">
        <v>106</v>
      </c>
      <c r="H75" s="9">
        <v>50</v>
      </c>
      <c r="I75" s="10">
        <v>45292</v>
      </c>
      <c r="J75" s="6">
        <v>0.192</v>
      </c>
      <c r="K75" s="6" t="s">
        <v>229</v>
      </c>
      <c r="L75" s="8">
        <v>662671069801</v>
      </c>
      <c r="M75" s="6">
        <v>1</v>
      </c>
      <c r="N75" s="6" t="s">
        <v>310</v>
      </c>
    </row>
    <row r="76" spans="1:14" x14ac:dyDescent="0.25">
      <c r="A76" s="6">
        <v>75</v>
      </c>
      <c r="B76" s="6" t="s">
        <v>381</v>
      </c>
      <c r="C76" s="6" t="s">
        <v>365</v>
      </c>
      <c r="D76" s="6" t="str">
        <f>("763296")</f>
        <v>763296</v>
      </c>
      <c r="E76" s="8">
        <v>662671070326</v>
      </c>
      <c r="F76" s="6" t="s">
        <v>107</v>
      </c>
      <c r="G76" s="6" t="s">
        <v>108</v>
      </c>
      <c r="H76" s="9">
        <v>1800</v>
      </c>
      <c r="I76" s="10">
        <v>45292</v>
      </c>
      <c r="J76" s="6">
        <v>35.612000000000002</v>
      </c>
      <c r="K76" s="6" t="s">
        <v>227</v>
      </c>
      <c r="L76" s="8">
        <v>10662671070323</v>
      </c>
      <c r="M76" s="6">
        <v>1</v>
      </c>
      <c r="N76" s="6">
        <v>6</v>
      </c>
    </row>
    <row r="77" spans="1:14" x14ac:dyDescent="0.25">
      <c r="A77" s="6">
        <v>76</v>
      </c>
      <c r="B77" s="6" t="s">
        <v>381</v>
      </c>
      <c r="C77" s="6" t="s">
        <v>365</v>
      </c>
      <c r="D77" s="6" t="str">
        <f>("763306")</f>
        <v>763306</v>
      </c>
      <c r="E77" s="8">
        <v>662671070333</v>
      </c>
      <c r="F77" s="6" t="s">
        <v>109</v>
      </c>
      <c r="G77" s="6" t="s">
        <v>110</v>
      </c>
      <c r="H77" s="9">
        <v>1800</v>
      </c>
      <c r="I77" s="10">
        <v>45292</v>
      </c>
      <c r="J77" s="6">
        <v>37.779000000000003</v>
      </c>
      <c r="K77" s="6" t="s">
        <v>227</v>
      </c>
      <c r="L77" s="8">
        <v>10662671070330</v>
      </c>
      <c r="M77" s="6">
        <v>1</v>
      </c>
      <c r="N77" s="6">
        <v>6</v>
      </c>
    </row>
    <row r="78" spans="1:14" x14ac:dyDescent="0.25">
      <c r="A78" s="6">
        <v>77</v>
      </c>
      <c r="B78" s="6" t="s">
        <v>381</v>
      </c>
      <c r="C78" s="6" t="s">
        <v>365</v>
      </c>
      <c r="D78" s="6" t="s">
        <v>274</v>
      </c>
      <c r="E78" s="8">
        <v>662671070340</v>
      </c>
      <c r="F78" s="6" t="s">
        <v>275</v>
      </c>
      <c r="G78" s="6" t="s">
        <v>276</v>
      </c>
      <c r="H78" s="9">
        <v>1800</v>
      </c>
      <c r="I78" s="10">
        <v>45292</v>
      </c>
      <c r="J78" s="6">
        <v>36.011000000000003</v>
      </c>
      <c r="K78" s="6" t="s">
        <v>227</v>
      </c>
      <c r="L78" s="8">
        <v>10662671070347</v>
      </c>
      <c r="M78" s="6">
        <v>1</v>
      </c>
      <c r="N78" s="6">
        <v>6</v>
      </c>
    </row>
    <row r="79" spans="1:14" x14ac:dyDescent="0.25">
      <c r="A79" s="6">
        <v>78</v>
      </c>
      <c r="B79" s="6" t="s">
        <v>381</v>
      </c>
      <c r="C79" s="6" t="s">
        <v>365</v>
      </c>
      <c r="D79" s="6" t="s">
        <v>277</v>
      </c>
      <c r="E79" s="8">
        <v>662671070357</v>
      </c>
      <c r="F79" s="6" t="s">
        <v>278</v>
      </c>
      <c r="G79" s="6" t="s">
        <v>279</v>
      </c>
      <c r="H79" s="9">
        <v>1800</v>
      </c>
      <c r="I79" s="10">
        <v>45292</v>
      </c>
      <c r="J79" s="6">
        <v>38.744999999999997</v>
      </c>
      <c r="K79" s="6" t="s">
        <v>227</v>
      </c>
      <c r="L79" s="8">
        <v>10662671070354</v>
      </c>
      <c r="M79" s="6">
        <v>1</v>
      </c>
      <c r="N79" s="6">
        <v>6</v>
      </c>
    </row>
    <row r="80" spans="1:14" x14ac:dyDescent="0.25">
      <c r="A80" s="6">
        <v>79</v>
      </c>
      <c r="B80" s="6" t="s">
        <v>381</v>
      </c>
      <c r="C80" s="6" t="s">
        <v>365</v>
      </c>
      <c r="D80" s="6" t="str">
        <f>("763313")</f>
        <v>763313</v>
      </c>
      <c r="E80" s="8">
        <v>662671390400</v>
      </c>
      <c r="F80" s="6" t="s">
        <v>111</v>
      </c>
      <c r="G80" s="6" t="s">
        <v>70</v>
      </c>
      <c r="H80" s="9">
        <v>224</v>
      </c>
      <c r="I80" s="10">
        <v>45292</v>
      </c>
      <c r="J80" s="6">
        <v>1.3320000000000001</v>
      </c>
      <c r="K80" s="6" t="s">
        <v>227</v>
      </c>
      <c r="L80" s="8">
        <v>10662671390407</v>
      </c>
      <c r="M80" s="6">
        <v>4</v>
      </c>
      <c r="N80" s="6">
        <v>320</v>
      </c>
    </row>
    <row r="81" spans="1:14" x14ac:dyDescent="0.25">
      <c r="A81" s="6">
        <v>80</v>
      </c>
      <c r="B81" s="6" t="s">
        <v>381</v>
      </c>
      <c r="C81" s="6" t="s">
        <v>365</v>
      </c>
      <c r="D81" s="6" t="str">
        <f>("763316")</f>
        <v>763316</v>
      </c>
      <c r="E81" s="8">
        <v>662671390509</v>
      </c>
      <c r="F81" s="6" t="s">
        <v>112</v>
      </c>
      <c r="G81" s="6" t="s">
        <v>113</v>
      </c>
      <c r="H81" s="9">
        <v>41</v>
      </c>
      <c r="I81" s="10">
        <v>45292</v>
      </c>
      <c r="J81" s="6">
        <v>0.35299999999999998</v>
      </c>
      <c r="K81" s="6" t="s">
        <v>229</v>
      </c>
      <c r="L81" s="8">
        <v>10662671390506</v>
      </c>
      <c r="M81" s="6">
        <v>10</v>
      </c>
      <c r="N81" s="6">
        <v>720</v>
      </c>
    </row>
    <row r="82" spans="1:14" x14ac:dyDescent="0.25">
      <c r="A82" s="6">
        <v>81</v>
      </c>
      <c r="B82" s="6" t="s">
        <v>381</v>
      </c>
      <c r="C82" s="6" t="s">
        <v>365</v>
      </c>
      <c r="D82" s="6" t="str">
        <f>("763317")</f>
        <v>763317</v>
      </c>
      <c r="E82" s="8">
        <v>662671390493</v>
      </c>
      <c r="F82" s="6" t="s">
        <v>114</v>
      </c>
      <c r="G82" s="6" t="s">
        <v>115</v>
      </c>
      <c r="H82" s="9">
        <v>224</v>
      </c>
      <c r="I82" s="10">
        <v>45292</v>
      </c>
      <c r="J82" s="6">
        <v>1.784</v>
      </c>
      <c r="K82" s="6" t="s">
        <v>227</v>
      </c>
      <c r="L82" s="8">
        <v>10662671390490</v>
      </c>
      <c r="M82" s="6">
        <v>4</v>
      </c>
      <c r="N82" s="6">
        <v>320</v>
      </c>
    </row>
    <row r="83" spans="1:14" x14ac:dyDescent="0.25">
      <c r="A83" s="6">
        <v>82</v>
      </c>
      <c r="B83" s="6" t="s">
        <v>381</v>
      </c>
      <c r="C83" s="6" t="s">
        <v>365</v>
      </c>
      <c r="D83" s="6" t="s">
        <v>243</v>
      </c>
      <c r="E83" s="8">
        <v>662671390516</v>
      </c>
      <c r="F83" s="6" t="s">
        <v>244</v>
      </c>
      <c r="G83" s="6" t="s">
        <v>245</v>
      </c>
      <c r="H83" s="9">
        <v>41</v>
      </c>
      <c r="I83" s="10">
        <v>45292</v>
      </c>
      <c r="J83" s="6">
        <v>0.43</v>
      </c>
      <c r="K83" s="6" t="s">
        <v>229</v>
      </c>
      <c r="L83" s="8">
        <v>10662671390513</v>
      </c>
      <c r="M83" s="6">
        <v>10</v>
      </c>
      <c r="N83" s="6">
        <v>720</v>
      </c>
    </row>
    <row r="84" spans="1:14" x14ac:dyDescent="0.25">
      <c r="A84" s="6">
        <v>83</v>
      </c>
      <c r="B84" s="6" t="s">
        <v>381</v>
      </c>
      <c r="C84" s="6" t="s">
        <v>365</v>
      </c>
      <c r="D84" s="6" t="str">
        <f>("763323")</f>
        <v>763323</v>
      </c>
      <c r="E84" s="8">
        <v>662671070463</v>
      </c>
      <c r="F84" s="6" t="s">
        <v>116</v>
      </c>
      <c r="G84" s="6" t="s">
        <v>117</v>
      </c>
      <c r="H84" s="9">
        <v>1007</v>
      </c>
      <c r="I84" s="10">
        <v>45292</v>
      </c>
      <c r="J84" s="6">
        <v>10.875999999999999</v>
      </c>
      <c r="K84" s="6" t="s">
        <v>227</v>
      </c>
      <c r="L84" s="8">
        <v>10662671070460</v>
      </c>
      <c r="M84" s="6">
        <v>1</v>
      </c>
      <c r="N84" s="6">
        <v>10</v>
      </c>
    </row>
    <row r="85" spans="1:14" x14ac:dyDescent="0.25">
      <c r="A85" s="6">
        <v>84</v>
      </c>
      <c r="B85" s="6" t="s">
        <v>381</v>
      </c>
      <c r="C85" s="6" t="s">
        <v>365</v>
      </c>
      <c r="D85" s="6" t="str">
        <f>("763325")</f>
        <v>763325</v>
      </c>
      <c r="E85" s="8">
        <v>662671070791</v>
      </c>
      <c r="F85" s="6" t="s">
        <v>118</v>
      </c>
      <c r="G85" s="6" t="s">
        <v>119</v>
      </c>
      <c r="H85" s="9">
        <v>220</v>
      </c>
      <c r="I85" s="10">
        <v>45292</v>
      </c>
      <c r="J85" s="6">
        <v>11.625</v>
      </c>
      <c r="K85" s="6" t="s">
        <v>229</v>
      </c>
      <c r="L85" s="8">
        <v>10662671070798</v>
      </c>
      <c r="M85" s="6">
        <v>2</v>
      </c>
      <c r="N85" s="6">
        <v>20</v>
      </c>
    </row>
    <row r="86" spans="1:14" x14ac:dyDescent="0.25">
      <c r="A86" s="6">
        <v>85</v>
      </c>
      <c r="B86" s="6" t="s">
        <v>381</v>
      </c>
      <c r="C86" s="6" t="s">
        <v>365</v>
      </c>
      <c r="D86" s="6" t="str">
        <f>("763339")</f>
        <v>763339</v>
      </c>
      <c r="E86" s="8">
        <v>662671071279</v>
      </c>
      <c r="F86" s="6" t="s">
        <v>120</v>
      </c>
      <c r="G86" s="6" t="s">
        <v>121</v>
      </c>
      <c r="H86" s="9">
        <v>114</v>
      </c>
      <c r="I86" s="10">
        <v>45292</v>
      </c>
      <c r="J86" s="6">
        <v>1.01</v>
      </c>
      <c r="K86" s="6" t="s">
        <v>228</v>
      </c>
      <c r="L86" s="8">
        <v>10662671071276</v>
      </c>
      <c r="M86" s="6">
        <v>1</v>
      </c>
      <c r="N86" s="6">
        <v>343</v>
      </c>
    </row>
    <row r="87" spans="1:14" x14ac:dyDescent="0.25">
      <c r="A87" s="6">
        <v>86</v>
      </c>
      <c r="B87" s="6" t="s">
        <v>381</v>
      </c>
      <c r="C87" s="6" t="s">
        <v>365</v>
      </c>
      <c r="D87" s="6" t="str">
        <f>("763340")</f>
        <v>763340</v>
      </c>
      <c r="E87" s="8">
        <v>662671071361</v>
      </c>
      <c r="F87" s="6" t="s">
        <v>122</v>
      </c>
      <c r="G87" s="6" t="s">
        <v>123</v>
      </c>
      <c r="H87" s="9">
        <v>114</v>
      </c>
      <c r="I87" s="10">
        <v>45292</v>
      </c>
      <c r="J87" s="6">
        <v>0.45400000000000001</v>
      </c>
      <c r="K87" s="6" t="s">
        <v>228</v>
      </c>
      <c r="L87" s="8">
        <v>10662671071368</v>
      </c>
      <c r="M87" s="6">
        <v>1</v>
      </c>
      <c r="N87" s="6">
        <v>343</v>
      </c>
    </row>
    <row r="88" spans="1:14" x14ac:dyDescent="0.25">
      <c r="A88" s="6">
        <v>87</v>
      </c>
      <c r="B88" s="6" t="s">
        <v>381</v>
      </c>
      <c r="C88" s="6" t="s">
        <v>365</v>
      </c>
      <c r="D88" s="6" t="str">
        <f>("763341")</f>
        <v>763341</v>
      </c>
      <c r="E88" s="8">
        <v>662671071286</v>
      </c>
      <c r="F88" s="6" t="s">
        <v>124</v>
      </c>
      <c r="G88" s="6" t="s">
        <v>125</v>
      </c>
      <c r="H88" s="9">
        <v>114</v>
      </c>
      <c r="I88" s="10">
        <v>45292</v>
      </c>
      <c r="J88" s="6">
        <v>1.012</v>
      </c>
      <c r="K88" s="6" t="s">
        <v>228</v>
      </c>
      <c r="L88" s="8">
        <v>10662671071283</v>
      </c>
      <c r="M88" s="6">
        <v>1</v>
      </c>
      <c r="N88" s="6">
        <v>343</v>
      </c>
    </row>
    <row r="89" spans="1:14" x14ac:dyDescent="0.25">
      <c r="A89" s="6">
        <v>88</v>
      </c>
      <c r="B89" s="6" t="s">
        <v>381</v>
      </c>
      <c r="C89" s="6" t="s">
        <v>365</v>
      </c>
      <c r="D89" s="6" t="str">
        <f>("763342")</f>
        <v>763342</v>
      </c>
      <c r="E89" s="8">
        <v>662671071354</v>
      </c>
      <c r="F89" s="6" t="s">
        <v>126</v>
      </c>
      <c r="G89" s="6" t="s">
        <v>127</v>
      </c>
      <c r="H89" s="9">
        <v>114</v>
      </c>
      <c r="I89" s="10">
        <v>45292</v>
      </c>
      <c r="J89" s="6">
        <v>0.46100000000000002</v>
      </c>
      <c r="K89" s="6" t="s">
        <v>228</v>
      </c>
      <c r="L89" s="8">
        <v>10662671071351</v>
      </c>
      <c r="M89" s="6">
        <v>1</v>
      </c>
      <c r="N89" s="6">
        <v>343</v>
      </c>
    </row>
    <row r="90" spans="1:14" x14ac:dyDescent="0.25">
      <c r="A90" s="6">
        <v>89</v>
      </c>
      <c r="B90" s="6" t="s">
        <v>381</v>
      </c>
      <c r="C90" s="6" t="s">
        <v>365</v>
      </c>
      <c r="D90" s="6" t="str">
        <f>("763343")</f>
        <v>763343</v>
      </c>
      <c r="E90" s="8">
        <v>662671071293</v>
      </c>
      <c r="F90" s="6" t="s">
        <v>128</v>
      </c>
      <c r="G90" s="6" t="s">
        <v>129</v>
      </c>
      <c r="H90" s="9">
        <v>114</v>
      </c>
      <c r="I90" s="10">
        <v>45292</v>
      </c>
      <c r="J90" s="6">
        <v>0.997</v>
      </c>
      <c r="K90" s="6" t="s">
        <v>228</v>
      </c>
      <c r="L90" s="8">
        <v>10662671071290</v>
      </c>
      <c r="M90" s="6">
        <v>1</v>
      </c>
      <c r="N90" s="6">
        <v>343</v>
      </c>
    </row>
    <row r="91" spans="1:14" x14ac:dyDescent="0.25">
      <c r="A91" s="6">
        <v>90</v>
      </c>
      <c r="B91" s="6" t="s">
        <v>381</v>
      </c>
      <c r="C91" s="6" t="s">
        <v>365</v>
      </c>
      <c r="D91" s="6" t="str">
        <f>("763344")</f>
        <v>763344</v>
      </c>
      <c r="E91" s="8">
        <v>662671071408</v>
      </c>
      <c r="F91" s="6" t="s">
        <v>130</v>
      </c>
      <c r="G91" s="6" t="s">
        <v>131</v>
      </c>
      <c r="H91" s="9">
        <v>114</v>
      </c>
      <c r="I91" s="10">
        <v>45292</v>
      </c>
      <c r="J91" s="6">
        <v>0.45</v>
      </c>
      <c r="K91" s="6" t="s">
        <v>228</v>
      </c>
      <c r="L91" s="8">
        <v>10662671071405</v>
      </c>
      <c r="M91" s="6">
        <v>1</v>
      </c>
      <c r="N91" s="6">
        <v>343</v>
      </c>
    </row>
    <row r="92" spans="1:14" x14ac:dyDescent="0.25">
      <c r="A92" s="6">
        <v>91</v>
      </c>
      <c r="B92" s="6" t="s">
        <v>381</v>
      </c>
      <c r="C92" s="6" t="s">
        <v>365</v>
      </c>
      <c r="D92" s="6" t="str">
        <f>("763347")</f>
        <v>763347</v>
      </c>
      <c r="E92" s="8">
        <v>662671071309</v>
      </c>
      <c r="F92" s="6" t="s">
        <v>132</v>
      </c>
      <c r="G92" s="6" t="s">
        <v>133</v>
      </c>
      <c r="H92" s="9">
        <v>114</v>
      </c>
      <c r="I92" s="10">
        <v>45292</v>
      </c>
      <c r="J92" s="6">
        <v>1.0049999999999999</v>
      </c>
      <c r="K92" s="6" t="s">
        <v>228</v>
      </c>
      <c r="L92" s="8">
        <v>10662671071306</v>
      </c>
      <c r="M92" s="6">
        <v>1</v>
      </c>
      <c r="N92" s="6">
        <v>343</v>
      </c>
    </row>
    <row r="93" spans="1:14" x14ac:dyDescent="0.25">
      <c r="A93" s="6">
        <v>92</v>
      </c>
      <c r="B93" s="6" t="s">
        <v>381</v>
      </c>
      <c r="C93" s="6" t="s">
        <v>365</v>
      </c>
      <c r="D93" s="6" t="str">
        <f>("763348")</f>
        <v>763348</v>
      </c>
      <c r="E93" s="8">
        <v>662671071415</v>
      </c>
      <c r="F93" s="6" t="s">
        <v>134</v>
      </c>
      <c r="G93" s="6" t="s">
        <v>135</v>
      </c>
      <c r="H93" s="9">
        <v>114</v>
      </c>
      <c r="I93" s="10">
        <v>45292</v>
      </c>
      <c r="J93" s="6">
        <v>0.45</v>
      </c>
      <c r="K93" s="6" t="s">
        <v>228</v>
      </c>
      <c r="L93" s="8">
        <v>10662671071412</v>
      </c>
      <c r="M93" s="6">
        <v>1</v>
      </c>
      <c r="N93" s="6">
        <v>343</v>
      </c>
    </row>
    <row r="94" spans="1:14" x14ac:dyDescent="0.25">
      <c r="A94" s="6">
        <v>93</v>
      </c>
      <c r="B94" s="6" t="s">
        <v>381</v>
      </c>
      <c r="C94" s="6" t="s">
        <v>365</v>
      </c>
      <c r="D94" s="6" t="str">
        <f>("763349")</f>
        <v>763349</v>
      </c>
      <c r="E94" s="8">
        <v>662671071316</v>
      </c>
      <c r="F94" s="6" t="s">
        <v>136</v>
      </c>
      <c r="G94" s="6" t="s">
        <v>137</v>
      </c>
      <c r="H94" s="9">
        <v>114</v>
      </c>
      <c r="I94" s="10">
        <v>45292</v>
      </c>
      <c r="J94" s="6">
        <v>1.012</v>
      </c>
      <c r="K94" s="6" t="s">
        <v>228</v>
      </c>
      <c r="L94" s="8">
        <v>10662671071313</v>
      </c>
      <c r="M94" s="6">
        <v>1</v>
      </c>
      <c r="N94" s="6">
        <v>343</v>
      </c>
    </row>
    <row r="95" spans="1:14" x14ac:dyDescent="0.25">
      <c r="A95" s="6">
        <v>94</v>
      </c>
      <c r="B95" s="6" t="s">
        <v>381</v>
      </c>
      <c r="C95" s="6" t="s">
        <v>365</v>
      </c>
      <c r="D95" s="6" t="str">
        <f>("763352")</f>
        <v>763352</v>
      </c>
      <c r="E95" s="8">
        <v>662671071422</v>
      </c>
      <c r="F95" s="6" t="s">
        <v>246</v>
      </c>
      <c r="G95" s="6" t="s">
        <v>247</v>
      </c>
      <c r="H95" s="9">
        <v>114</v>
      </c>
      <c r="I95" s="10">
        <v>45292</v>
      </c>
      <c r="J95" s="6">
        <v>0.45200000000000001</v>
      </c>
      <c r="K95" s="6" t="s">
        <v>228</v>
      </c>
      <c r="L95" s="8">
        <v>10662671071429</v>
      </c>
      <c r="M95" s="6">
        <v>1</v>
      </c>
      <c r="N95" s="6">
        <v>343</v>
      </c>
    </row>
    <row r="96" spans="1:14" x14ac:dyDescent="0.25">
      <c r="A96" s="6">
        <v>95</v>
      </c>
      <c r="B96" s="6" t="s">
        <v>381</v>
      </c>
      <c r="C96" s="6" t="s">
        <v>365</v>
      </c>
      <c r="D96" s="6" t="str">
        <f>("763353")</f>
        <v>763353</v>
      </c>
      <c r="E96" s="8">
        <v>662671071323</v>
      </c>
      <c r="F96" s="6" t="s">
        <v>138</v>
      </c>
      <c r="G96" s="6" t="s">
        <v>139</v>
      </c>
      <c r="H96" s="9">
        <v>127</v>
      </c>
      <c r="I96" s="10">
        <v>45292</v>
      </c>
      <c r="J96" s="6">
        <v>2.617</v>
      </c>
      <c r="K96" s="6" t="s">
        <v>228</v>
      </c>
      <c r="L96" s="8">
        <v>10662671071320</v>
      </c>
      <c r="M96" s="6">
        <v>1</v>
      </c>
      <c r="N96" s="6">
        <v>125</v>
      </c>
    </row>
    <row r="97" spans="1:14" x14ac:dyDescent="0.25">
      <c r="A97" s="6">
        <v>96</v>
      </c>
      <c r="B97" s="6" t="s">
        <v>381</v>
      </c>
      <c r="C97" s="6" t="s">
        <v>365</v>
      </c>
      <c r="D97" s="6" t="str">
        <f>("763354")</f>
        <v>763354</v>
      </c>
      <c r="E97" s="8">
        <v>662671071330</v>
      </c>
      <c r="F97" s="6" t="s">
        <v>140</v>
      </c>
      <c r="G97" s="6" t="s">
        <v>141</v>
      </c>
      <c r="H97" s="9">
        <v>127</v>
      </c>
      <c r="I97" s="10">
        <v>45292</v>
      </c>
      <c r="J97" s="6">
        <v>2.6040000000000001</v>
      </c>
      <c r="K97" s="6" t="s">
        <v>228</v>
      </c>
      <c r="L97" s="8">
        <v>10662671071337</v>
      </c>
      <c r="M97" s="6">
        <v>1</v>
      </c>
      <c r="N97" s="6">
        <v>125</v>
      </c>
    </row>
    <row r="98" spans="1:14" x14ac:dyDescent="0.25">
      <c r="A98" s="6">
        <v>97</v>
      </c>
      <c r="B98" s="6" t="s">
        <v>381</v>
      </c>
      <c r="C98" s="6" t="s">
        <v>365</v>
      </c>
      <c r="D98" s="6" t="str">
        <f>("763357")</f>
        <v>763357</v>
      </c>
      <c r="E98" s="8">
        <v>662671071347</v>
      </c>
      <c r="F98" s="6" t="s">
        <v>142</v>
      </c>
      <c r="G98" s="6" t="s">
        <v>143</v>
      </c>
      <c r="H98" s="9">
        <v>127</v>
      </c>
      <c r="I98" s="10">
        <v>45292</v>
      </c>
      <c r="J98" s="6">
        <v>2.5950000000000002</v>
      </c>
      <c r="K98" s="6" t="s">
        <v>228</v>
      </c>
      <c r="L98" s="8">
        <v>10662671071344</v>
      </c>
      <c r="M98" s="6">
        <v>1</v>
      </c>
      <c r="N98" s="6">
        <v>125</v>
      </c>
    </row>
    <row r="99" spans="1:14" x14ac:dyDescent="0.25">
      <c r="A99" s="6">
        <v>98</v>
      </c>
      <c r="B99" s="6" t="s">
        <v>381</v>
      </c>
      <c r="C99" s="6" t="s">
        <v>365</v>
      </c>
      <c r="D99" s="6" t="str">
        <f>("763361")</f>
        <v>763361</v>
      </c>
      <c r="E99" s="8">
        <v>662671390578</v>
      </c>
      <c r="F99" s="6" t="s">
        <v>144</v>
      </c>
      <c r="G99" s="6" t="s">
        <v>145</v>
      </c>
      <c r="H99" s="9">
        <v>165</v>
      </c>
      <c r="I99" s="10">
        <v>45292</v>
      </c>
      <c r="J99" s="6">
        <v>3.5830000000000002</v>
      </c>
      <c r="K99" s="6" t="s">
        <v>228</v>
      </c>
      <c r="L99" s="8">
        <v>10662671390575</v>
      </c>
      <c r="M99" s="6">
        <v>1</v>
      </c>
      <c r="N99" s="6">
        <v>125</v>
      </c>
    </row>
    <row r="100" spans="1:14" x14ac:dyDescent="0.25">
      <c r="A100" s="6">
        <v>99</v>
      </c>
      <c r="B100" s="6" t="s">
        <v>381</v>
      </c>
      <c r="C100" s="6" t="s">
        <v>365</v>
      </c>
      <c r="D100" s="6" t="str">
        <f>("763362")</f>
        <v>763362</v>
      </c>
      <c r="E100" s="8">
        <v>662671390813</v>
      </c>
      <c r="F100" s="6" t="s">
        <v>146</v>
      </c>
      <c r="G100" s="6" t="s">
        <v>147</v>
      </c>
      <c r="H100" s="9">
        <v>141</v>
      </c>
      <c r="I100" s="10">
        <v>45292</v>
      </c>
      <c r="J100" s="6">
        <v>3.5009999999999999</v>
      </c>
      <c r="K100" s="6" t="s">
        <v>228</v>
      </c>
      <c r="L100" s="8">
        <v>10662671390810</v>
      </c>
      <c r="M100" s="6">
        <v>1</v>
      </c>
      <c r="N100" s="6" t="s">
        <v>310</v>
      </c>
    </row>
    <row r="101" spans="1:14" x14ac:dyDescent="0.25">
      <c r="A101" s="6">
        <v>100</v>
      </c>
      <c r="B101" s="6" t="s">
        <v>381</v>
      </c>
      <c r="C101" s="6" t="s">
        <v>365</v>
      </c>
      <c r="D101" s="6" t="str">
        <f>("763368")</f>
        <v>763368</v>
      </c>
      <c r="E101" s="8">
        <v>662671390585</v>
      </c>
      <c r="F101" s="6" t="s">
        <v>148</v>
      </c>
      <c r="G101" s="6" t="s">
        <v>149</v>
      </c>
      <c r="H101" s="9">
        <v>165</v>
      </c>
      <c r="I101" s="10">
        <v>45292</v>
      </c>
      <c r="J101" s="6">
        <v>3.569</v>
      </c>
      <c r="K101" s="6" t="s">
        <v>228</v>
      </c>
      <c r="L101" s="8">
        <v>10662671390582</v>
      </c>
      <c r="M101" s="6">
        <v>1</v>
      </c>
      <c r="N101" s="6">
        <v>125</v>
      </c>
    </row>
    <row r="102" spans="1:14" x14ac:dyDescent="0.25">
      <c r="A102" s="6">
        <v>101</v>
      </c>
      <c r="B102" s="6" t="s">
        <v>381</v>
      </c>
      <c r="C102" s="6" t="s">
        <v>365</v>
      </c>
      <c r="D102" s="6" t="str">
        <f>("763369")</f>
        <v>763369</v>
      </c>
      <c r="E102" s="8">
        <v>662671390820</v>
      </c>
      <c r="F102" s="6" t="s">
        <v>150</v>
      </c>
      <c r="G102" s="6" t="s">
        <v>151</v>
      </c>
      <c r="H102" s="9">
        <v>141</v>
      </c>
      <c r="I102" s="10">
        <v>45292</v>
      </c>
      <c r="J102" s="6">
        <v>3.488</v>
      </c>
      <c r="K102" s="6" t="s">
        <v>228</v>
      </c>
      <c r="L102" s="8">
        <v>10662671390827</v>
      </c>
      <c r="M102" s="6">
        <v>1</v>
      </c>
      <c r="N102" s="6">
        <v>125</v>
      </c>
    </row>
    <row r="103" spans="1:14" x14ac:dyDescent="0.25">
      <c r="A103" s="6">
        <v>102</v>
      </c>
      <c r="B103" s="6" t="s">
        <v>381</v>
      </c>
      <c r="C103" s="6" t="s">
        <v>365</v>
      </c>
      <c r="D103" s="6" t="str">
        <f>("763375")</f>
        <v>763375</v>
      </c>
      <c r="E103" s="8">
        <v>662671390592</v>
      </c>
      <c r="F103" s="6" t="s">
        <v>152</v>
      </c>
      <c r="G103" s="6" t="s">
        <v>153</v>
      </c>
      <c r="H103" s="9">
        <v>165</v>
      </c>
      <c r="I103" s="10">
        <v>45292</v>
      </c>
      <c r="J103" s="6">
        <v>3.5609999999999999</v>
      </c>
      <c r="K103" s="6" t="s">
        <v>228</v>
      </c>
      <c r="L103" s="8">
        <v>10662671390599</v>
      </c>
      <c r="M103" s="6">
        <v>1</v>
      </c>
      <c r="N103" s="6">
        <v>125</v>
      </c>
    </row>
    <row r="104" spans="1:14" x14ac:dyDescent="0.25">
      <c r="A104" s="6">
        <v>103</v>
      </c>
      <c r="B104" s="6" t="s">
        <v>381</v>
      </c>
      <c r="C104" s="6" t="s">
        <v>365</v>
      </c>
      <c r="D104" s="6" t="str">
        <f>("763376")</f>
        <v>763376</v>
      </c>
      <c r="E104" s="8">
        <v>662671390837</v>
      </c>
      <c r="F104" s="6" t="s">
        <v>154</v>
      </c>
      <c r="G104" s="6" t="s">
        <v>155</v>
      </c>
      <c r="H104" s="9">
        <v>141</v>
      </c>
      <c r="I104" s="10">
        <v>45292</v>
      </c>
      <c r="J104" s="6">
        <v>3.4790000000000001</v>
      </c>
      <c r="K104" s="6" t="s">
        <v>228</v>
      </c>
      <c r="L104" s="8">
        <v>10662671390834</v>
      </c>
      <c r="M104" s="6">
        <v>1</v>
      </c>
      <c r="N104" s="6" t="s">
        <v>310</v>
      </c>
    </row>
    <row r="105" spans="1:14" x14ac:dyDescent="0.25">
      <c r="A105" s="6">
        <v>104</v>
      </c>
      <c r="B105" s="6" t="s">
        <v>381</v>
      </c>
      <c r="C105" s="6" t="s">
        <v>365</v>
      </c>
      <c r="D105" s="6" t="str">
        <f>("763473")</f>
        <v>763473</v>
      </c>
      <c r="E105" s="8">
        <v>662671390318</v>
      </c>
      <c r="F105" s="6" t="s">
        <v>156</v>
      </c>
      <c r="G105" s="6" t="s">
        <v>157</v>
      </c>
      <c r="H105" s="9">
        <v>245</v>
      </c>
      <c r="I105" s="10">
        <v>45292</v>
      </c>
      <c r="J105" s="6">
        <v>11.614000000000001</v>
      </c>
      <c r="K105" s="6" t="s">
        <v>229</v>
      </c>
      <c r="L105" s="8">
        <v>662671390318</v>
      </c>
      <c r="M105" s="6">
        <v>1</v>
      </c>
      <c r="N105" s="6" t="s">
        <v>310</v>
      </c>
    </row>
    <row r="106" spans="1:14" x14ac:dyDescent="0.25">
      <c r="A106" s="6">
        <v>105</v>
      </c>
      <c r="B106" s="6" t="s">
        <v>381</v>
      </c>
      <c r="C106" s="6" t="s">
        <v>365</v>
      </c>
      <c r="D106" s="6" t="str">
        <f>("763482")</f>
        <v>763482</v>
      </c>
      <c r="E106" s="8">
        <v>662671390257</v>
      </c>
      <c r="F106" s="6" t="s">
        <v>158</v>
      </c>
      <c r="G106" s="6" t="s">
        <v>159</v>
      </c>
      <c r="H106" s="9">
        <v>57</v>
      </c>
      <c r="I106" s="10">
        <v>45292</v>
      </c>
      <c r="J106" s="6">
        <v>0.17599999999999999</v>
      </c>
      <c r="K106" s="6" t="s">
        <v>229</v>
      </c>
      <c r="L106" s="8">
        <v>662671390257</v>
      </c>
      <c r="M106" s="6">
        <v>1</v>
      </c>
      <c r="N106" s="6" t="s">
        <v>310</v>
      </c>
    </row>
    <row r="107" spans="1:14" x14ac:dyDescent="0.25">
      <c r="A107" s="6">
        <v>106</v>
      </c>
      <c r="B107" s="6" t="s">
        <v>381</v>
      </c>
      <c r="C107" s="6" t="s">
        <v>365</v>
      </c>
      <c r="D107" s="6" t="str">
        <f>("763485")</f>
        <v>763485</v>
      </c>
      <c r="E107" s="8">
        <v>662671390714</v>
      </c>
      <c r="F107" s="6" t="s">
        <v>160</v>
      </c>
      <c r="G107" s="6" t="s">
        <v>161</v>
      </c>
      <c r="H107" s="9">
        <v>41</v>
      </c>
      <c r="I107" s="10">
        <v>45292</v>
      </c>
      <c r="J107" s="6">
        <v>0.108</v>
      </c>
      <c r="K107" s="6" t="s">
        <v>229</v>
      </c>
      <c r="L107" s="8">
        <v>10662671390711</v>
      </c>
      <c r="M107" s="6">
        <v>1</v>
      </c>
      <c r="N107" s="6" t="s">
        <v>310</v>
      </c>
    </row>
    <row r="108" spans="1:14" x14ac:dyDescent="0.25">
      <c r="A108" s="6">
        <v>107</v>
      </c>
      <c r="B108" s="6" t="s">
        <v>381</v>
      </c>
      <c r="C108" s="6" t="s">
        <v>365</v>
      </c>
      <c r="D108" s="6" t="str">
        <f>("763494")</f>
        <v>763494</v>
      </c>
      <c r="E108" s="8">
        <v>662671390325</v>
      </c>
      <c r="F108" s="6" t="s">
        <v>162</v>
      </c>
      <c r="G108" s="6" t="s">
        <v>352</v>
      </c>
      <c r="H108" s="9">
        <v>1007</v>
      </c>
      <c r="I108" s="10">
        <v>45292</v>
      </c>
      <c r="J108" s="6">
        <v>11.334</v>
      </c>
      <c r="K108" s="6" t="s">
        <v>227</v>
      </c>
      <c r="L108" s="8">
        <v>10662671390322</v>
      </c>
      <c r="M108" s="6">
        <v>1</v>
      </c>
      <c r="N108" s="6">
        <v>24</v>
      </c>
    </row>
    <row r="109" spans="1:14" x14ac:dyDescent="0.25">
      <c r="A109" s="6">
        <v>108</v>
      </c>
      <c r="B109" s="6" t="s">
        <v>381</v>
      </c>
      <c r="C109" s="6" t="s">
        <v>365</v>
      </c>
      <c r="D109" s="6" t="str">
        <f>("763519")</f>
        <v>763519</v>
      </c>
      <c r="E109" s="8">
        <v>662671390103</v>
      </c>
      <c r="F109" s="6" t="s">
        <v>163</v>
      </c>
      <c r="G109" s="6" t="s">
        <v>164</v>
      </c>
      <c r="H109" s="9">
        <v>2860</v>
      </c>
      <c r="I109" s="10">
        <v>45292</v>
      </c>
      <c r="J109" s="6">
        <v>47.773000000000003</v>
      </c>
      <c r="K109" s="6" t="s">
        <v>227</v>
      </c>
      <c r="L109" s="8">
        <v>10662671390100</v>
      </c>
      <c r="M109" s="6">
        <v>1</v>
      </c>
      <c r="N109" s="6">
        <v>6</v>
      </c>
    </row>
    <row r="110" spans="1:14" x14ac:dyDescent="0.25">
      <c r="A110" s="6">
        <v>109</v>
      </c>
      <c r="B110" s="6" t="s">
        <v>381</v>
      </c>
      <c r="C110" s="6" t="s">
        <v>365</v>
      </c>
      <c r="D110" s="6" t="str">
        <f>("763523")</f>
        <v>763523</v>
      </c>
      <c r="E110" s="8">
        <v>662671022677</v>
      </c>
      <c r="F110" s="6" t="s">
        <v>165</v>
      </c>
      <c r="G110" s="6" t="s">
        <v>166</v>
      </c>
      <c r="H110" s="9">
        <v>68</v>
      </c>
      <c r="I110" s="10">
        <v>45292</v>
      </c>
      <c r="J110" s="6">
        <v>1.956</v>
      </c>
      <c r="K110" s="6" t="s">
        <v>229</v>
      </c>
      <c r="L110" s="8">
        <v>10662671022674</v>
      </c>
      <c r="M110" s="6">
        <v>1</v>
      </c>
      <c r="N110" s="6" t="s">
        <v>310</v>
      </c>
    </row>
    <row r="111" spans="1:14" x14ac:dyDescent="0.25">
      <c r="A111" s="6">
        <v>110</v>
      </c>
      <c r="B111" s="6" t="s">
        <v>381</v>
      </c>
      <c r="C111" s="6" t="s">
        <v>365</v>
      </c>
      <c r="D111" s="6" t="s">
        <v>280</v>
      </c>
      <c r="E111" s="8">
        <v>662671390660</v>
      </c>
      <c r="F111" s="6" t="s">
        <v>281</v>
      </c>
      <c r="G111" s="6" t="s">
        <v>282</v>
      </c>
      <c r="H111" s="9">
        <v>2860</v>
      </c>
      <c r="I111" s="10">
        <v>45292</v>
      </c>
      <c r="J111" s="6">
        <v>48.738</v>
      </c>
      <c r="K111" s="6" t="s">
        <v>227</v>
      </c>
      <c r="L111" s="8">
        <v>10662671390667</v>
      </c>
      <c r="M111" s="6">
        <v>1</v>
      </c>
      <c r="N111" s="6">
        <v>6</v>
      </c>
    </row>
    <row r="112" spans="1:14" x14ac:dyDescent="0.25">
      <c r="A112" s="6">
        <v>111</v>
      </c>
      <c r="B112" s="6" t="s">
        <v>381</v>
      </c>
      <c r="C112" s="6" t="s">
        <v>365</v>
      </c>
      <c r="D112" s="6" t="s">
        <v>283</v>
      </c>
      <c r="E112" s="8">
        <v>662671390929</v>
      </c>
      <c r="F112" s="6" t="s">
        <v>284</v>
      </c>
      <c r="G112" s="6" t="s">
        <v>285</v>
      </c>
      <c r="H112" s="9">
        <v>2860</v>
      </c>
      <c r="I112" s="10">
        <v>45292</v>
      </c>
      <c r="J112" s="6">
        <v>49.265000000000001</v>
      </c>
      <c r="K112" s="6" t="s">
        <v>227</v>
      </c>
      <c r="L112" s="8">
        <v>10662671390926</v>
      </c>
      <c r="M112" s="6">
        <v>1</v>
      </c>
      <c r="N112" s="6">
        <v>6</v>
      </c>
    </row>
    <row r="113" spans="1:14" x14ac:dyDescent="0.25">
      <c r="A113" s="6">
        <v>112</v>
      </c>
      <c r="B113" s="6" t="s">
        <v>381</v>
      </c>
      <c r="C113" s="6" t="s">
        <v>365</v>
      </c>
      <c r="D113" s="6" t="str">
        <f>("763541")</f>
        <v>763541</v>
      </c>
      <c r="E113" s="8">
        <v>662671390127</v>
      </c>
      <c r="F113" s="6" t="s">
        <v>167</v>
      </c>
      <c r="G113" s="6" t="s">
        <v>168</v>
      </c>
      <c r="H113" s="9">
        <v>2860</v>
      </c>
      <c r="I113" s="10">
        <v>45292</v>
      </c>
      <c r="J113" s="6">
        <v>50.137999999999998</v>
      </c>
      <c r="K113" s="6" t="s">
        <v>227</v>
      </c>
      <c r="L113" s="8">
        <v>10662671390124</v>
      </c>
      <c r="M113" s="6">
        <v>1</v>
      </c>
      <c r="N113" s="6">
        <v>6</v>
      </c>
    </row>
    <row r="114" spans="1:14" x14ac:dyDescent="0.25">
      <c r="A114" s="6">
        <v>113</v>
      </c>
      <c r="B114" s="6" t="s">
        <v>381</v>
      </c>
      <c r="C114" s="6" t="s">
        <v>365</v>
      </c>
      <c r="D114" s="6" t="s">
        <v>286</v>
      </c>
      <c r="E114" s="8">
        <v>662671390677</v>
      </c>
      <c r="F114" s="6" t="s">
        <v>287</v>
      </c>
      <c r="G114" s="6" t="s">
        <v>288</v>
      </c>
      <c r="H114" s="9">
        <v>2860</v>
      </c>
      <c r="I114" s="10">
        <v>45292</v>
      </c>
      <c r="J114" s="6">
        <v>52.451000000000001</v>
      </c>
      <c r="K114" s="6" t="s">
        <v>227</v>
      </c>
      <c r="L114" s="8">
        <v>10662671390674</v>
      </c>
      <c r="M114" s="6">
        <v>1</v>
      </c>
      <c r="N114" s="6">
        <v>6</v>
      </c>
    </row>
    <row r="115" spans="1:14" x14ac:dyDescent="0.25">
      <c r="A115" s="6">
        <v>114</v>
      </c>
      <c r="B115" s="6" t="s">
        <v>381</v>
      </c>
      <c r="C115" s="6" t="s">
        <v>365</v>
      </c>
      <c r="D115" s="6" t="s">
        <v>289</v>
      </c>
      <c r="E115" s="8">
        <v>662671390899</v>
      </c>
      <c r="F115" s="6" t="s">
        <v>290</v>
      </c>
      <c r="G115" s="6" t="s">
        <v>291</v>
      </c>
      <c r="H115" s="9">
        <v>2860</v>
      </c>
      <c r="I115" s="10">
        <v>45292</v>
      </c>
      <c r="J115" s="6">
        <v>45.168999999999997</v>
      </c>
      <c r="K115" s="6" t="s">
        <v>227</v>
      </c>
      <c r="L115" s="8">
        <v>10662671390896</v>
      </c>
      <c r="M115" s="6">
        <v>1</v>
      </c>
      <c r="N115" s="6">
        <v>6</v>
      </c>
    </row>
    <row r="116" spans="1:14" x14ac:dyDescent="0.25">
      <c r="A116" s="6">
        <v>115</v>
      </c>
      <c r="B116" s="6" t="s">
        <v>381</v>
      </c>
      <c r="C116" s="6" t="s">
        <v>365</v>
      </c>
      <c r="D116" s="6" t="str">
        <f>("763564")</f>
        <v>763564</v>
      </c>
      <c r="E116" s="8">
        <v>662671390288</v>
      </c>
      <c r="F116" s="6" t="str">
        <f>("394000")</f>
        <v>394000</v>
      </c>
      <c r="G116" s="6" t="s">
        <v>169</v>
      </c>
      <c r="H116" s="9">
        <v>260</v>
      </c>
      <c r="I116" s="10">
        <v>45292</v>
      </c>
      <c r="J116" s="6">
        <v>1.1020000000000001</v>
      </c>
      <c r="K116" s="6" t="s">
        <v>227</v>
      </c>
      <c r="L116" s="8">
        <v>10662671390285</v>
      </c>
      <c r="M116" s="6">
        <v>1</v>
      </c>
      <c r="N116" s="6">
        <v>343</v>
      </c>
    </row>
    <row r="117" spans="1:14" x14ac:dyDescent="0.25">
      <c r="A117" s="6">
        <v>116</v>
      </c>
      <c r="B117" s="6" t="s">
        <v>381</v>
      </c>
      <c r="C117" s="6" t="s">
        <v>365</v>
      </c>
      <c r="D117" s="6" t="str">
        <f>("763646")</f>
        <v>763646</v>
      </c>
      <c r="E117" s="8">
        <v>662671390110</v>
      </c>
      <c r="F117" s="6" t="s">
        <v>170</v>
      </c>
      <c r="G117" s="6" t="s">
        <v>171</v>
      </c>
      <c r="H117" s="9">
        <v>2860</v>
      </c>
      <c r="I117" s="10">
        <v>45292</v>
      </c>
      <c r="J117" s="6">
        <v>58.694000000000003</v>
      </c>
      <c r="K117" s="6" t="s">
        <v>227</v>
      </c>
      <c r="L117" s="8">
        <v>10662671390117</v>
      </c>
      <c r="M117" s="6">
        <v>1</v>
      </c>
      <c r="N117" s="6">
        <v>4</v>
      </c>
    </row>
    <row r="118" spans="1:14" x14ac:dyDescent="0.25">
      <c r="A118" s="6">
        <v>117</v>
      </c>
      <c r="B118" s="6" t="s">
        <v>381</v>
      </c>
      <c r="C118" s="6" t="s">
        <v>365</v>
      </c>
      <c r="D118" s="6" t="str">
        <f>("763649")</f>
        <v>763649</v>
      </c>
      <c r="E118" s="8">
        <v>662671022943</v>
      </c>
      <c r="F118" s="6" t="s">
        <v>172</v>
      </c>
      <c r="G118" s="6" t="s">
        <v>173</v>
      </c>
      <c r="H118" s="9">
        <v>70</v>
      </c>
      <c r="I118" s="10">
        <v>45292</v>
      </c>
      <c r="J118" s="6">
        <v>2.2530000000000001</v>
      </c>
      <c r="K118" s="6" t="s">
        <v>229</v>
      </c>
      <c r="L118" s="8">
        <v>10662671022940</v>
      </c>
      <c r="M118" s="6">
        <v>1</v>
      </c>
      <c r="N118" s="6" t="s">
        <v>310</v>
      </c>
    </row>
    <row r="119" spans="1:14" x14ac:dyDescent="0.25">
      <c r="A119" s="6">
        <v>118</v>
      </c>
      <c r="B119" s="6" t="s">
        <v>381</v>
      </c>
      <c r="C119" s="6" t="s">
        <v>365</v>
      </c>
      <c r="D119" s="6" t="s">
        <v>292</v>
      </c>
      <c r="E119" s="8">
        <v>662671390684</v>
      </c>
      <c r="F119" s="6" t="s">
        <v>293</v>
      </c>
      <c r="G119" s="6" t="s">
        <v>294</v>
      </c>
      <c r="H119" s="9">
        <v>2860</v>
      </c>
      <c r="I119" s="10">
        <v>45292</v>
      </c>
      <c r="J119" s="6">
        <v>59.66</v>
      </c>
      <c r="K119" s="6" t="s">
        <v>227</v>
      </c>
      <c r="L119" s="8">
        <v>10662671390681</v>
      </c>
      <c r="M119" s="6">
        <v>1</v>
      </c>
      <c r="N119" s="6">
        <v>4</v>
      </c>
    </row>
    <row r="120" spans="1:14" x14ac:dyDescent="0.25">
      <c r="A120" s="6">
        <v>119</v>
      </c>
      <c r="B120" s="6" t="s">
        <v>381</v>
      </c>
      <c r="C120" s="6" t="s">
        <v>365</v>
      </c>
      <c r="D120" s="6" t="s">
        <v>295</v>
      </c>
      <c r="E120" s="8">
        <v>662671390905</v>
      </c>
      <c r="F120" s="6" t="s">
        <v>296</v>
      </c>
      <c r="G120" s="6" t="s">
        <v>297</v>
      </c>
      <c r="H120" s="9">
        <v>2860</v>
      </c>
      <c r="I120" s="10">
        <v>45292</v>
      </c>
      <c r="J120" s="6">
        <v>60.186999999999998</v>
      </c>
      <c r="K120" s="6" t="s">
        <v>227</v>
      </c>
      <c r="L120" s="8">
        <v>10662671390902</v>
      </c>
      <c r="M120" s="6">
        <v>1</v>
      </c>
      <c r="N120" s="6">
        <v>4</v>
      </c>
    </row>
    <row r="121" spans="1:14" x14ac:dyDescent="0.25">
      <c r="A121" s="6">
        <v>120</v>
      </c>
      <c r="B121" s="6" t="s">
        <v>381</v>
      </c>
      <c r="C121" s="6" t="s">
        <v>365</v>
      </c>
      <c r="D121" s="6" t="str">
        <f>("763668")</f>
        <v>763668</v>
      </c>
      <c r="E121" s="8">
        <v>662671390134</v>
      </c>
      <c r="F121" s="6" t="s">
        <v>174</v>
      </c>
      <c r="G121" s="6" t="s">
        <v>175</v>
      </c>
      <c r="H121" s="9">
        <v>2860</v>
      </c>
      <c r="I121" s="10">
        <v>45292</v>
      </c>
      <c r="J121" s="6">
        <v>60.807000000000002</v>
      </c>
      <c r="K121" s="6" t="s">
        <v>227</v>
      </c>
      <c r="L121" s="8">
        <v>10662671390131</v>
      </c>
      <c r="M121" s="6">
        <v>1</v>
      </c>
      <c r="N121" s="6">
        <v>4</v>
      </c>
    </row>
    <row r="122" spans="1:14" x14ac:dyDescent="0.25">
      <c r="A122" s="6">
        <v>121</v>
      </c>
      <c r="B122" s="6" t="s">
        <v>381</v>
      </c>
      <c r="C122" s="6" t="s">
        <v>365</v>
      </c>
      <c r="D122" s="6" t="s">
        <v>298</v>
      </c>
      <c r="E122" s="8">
        <v>662671390691</v>
      </c>
      <c r="F122" s="6" t="s">
        <v>299</v>
      </c>
      <c r="G122" s="6" t="s">
        <v>300</v>
      </c>
      <c r="H122" s="9">
        <v>2860</v>
      </c>
      <c r="I122" s="10">
        <v>45292</v>
      </c>
      <c r="J122" s="6">
        <v>63.106000000000002</v>
      </c>
      <c r="K122" s="6" t="s">
        <v>227</v>
      </c>
      <c r="L122" s="8">
        <v>10662671390698</v>
      </c>
      <c r="M122" s="6">
        <v>1</v>
      </c>
      <c r="N122" s="6">
        <v>4</v>
      </c>
    </row>
    <row r="123" spans="1:14" x14ac:dyDescent="0.25">
      <c r="A123" s="6">
        <v>122</v>
      </c>
      <c r="B123" s="6" t="s">
        <v>381</v>
      </c>
      <c r="C123" s="6" t="s">
        <v>365</v>
      </c>
      <c r="D123" s="6" t="s">
        <v>301</v>
      </c>
      <c r="E123" s="8">
        <v>662671390912</v>
      </c>
      <c r="F123" s="6" t="s">
        <v>302</v>
      </c>
      <c r="G123" s="6" t="s">
        <v>303</v>
      </c>
      <c r="H123" s="9">
        <v>2860</v>
      </c>
      <c r="I123" s="10">
        <v>45292</v>
      </c>
      <c r="J123" s="6">
        <v>56.097000000000001</v>
      </c>
      <c r="K123" s="6" t="s">
        <v>227</v>
      </c>
      <c r="L123" s="8">
        <v>10662671390919</v>
      </c>
      <c r="M123" s="6">
        <v>1</v>
      </c>
      <c r="N123" s="6">
        <v>4</v>
      </c>
    </row>
    <row r="124" spans="1:14" x14ac:dyDescent="0.25">
      <c r="A124" s="6">
        <v>123</v>
      </c>
      <c r="B124" s="6" t="s">
        <v>381</v>
      </c>
      <c r="C124" s="6" t="s">
        <v>365</v>
      </c>
      <c r="D124" s="6" t="str">
        <f>("766012")</f>
        <v>766012</v>
      </c>
      <c r="E124" s="8">
        <v>662671066244</v>
      </c>
      <c r="F124" s="6" t="s">
        <v>176</v>
      </c>
      <c r="G124" s="6" t="s">
        <v>177</v>
      </c>
      <c r="H124" s="9">
        <v>7239</v>
      </c>
      <c r="I124" s="10">
        <v>45292</v>
      </c>
      <c r="J124" s="6">
        <v>295.88</v>
      </c>
      <c r="K124" s="6" t="s">
        <v>311</v>
      </c>
      <c r="L124" s="8">
        <v>20662671066248</v>
      </c>
      <c r="M124" s="6">
        <v>1</v>
      </c>
      <c r="N124" s="6">
        <v>1</v>
      </c>
    </row>
    <row r="125" spans="1:14" x14ac:dyDescent="0.25">
      <c r="A125" s="6">
        <v>124</v>
      </c>
      <c r="B125" s="6" t="s">
        <v>381</v>
      </c>
      <c r="C125" s="6" t="s">
        <v>365</v>
      </c>
      <c r="D125" s="6" t="str">
        <f>("766013")</f>
        <v>766013</v>
      </c>
      <c r="E125" s="8">
        <v>662671066251</v>
      </c>
      <c r="F125" s="6" t="s">
        <v>178</v>
      </c>
      <c r="G125" s="6" t="s">
        <v>179</v>
      </c>
      <c r="H125" s="9">
        <v>7239</v>
      </c>
      <c r="I125" s="10">
        <v>45292</v>
      </c>
      <c r="J125" s="6">
        <v>295.85300000000001</v>
      </c>
      <c r="K125" s="6" t="s">
        <v>311</v>
      </c>
      <c r="L125" s="8">
        <v>20662671066255</v>
      </c>
      <c r="M125" s="6">
        <v>1</v>
      </c>
      <c r="N125" s="6">
        <v>1</v>
      </c>
    </row>
    <row r="126" spans="1:14" x14ac:dyDescent="0.25">
      <c r="A126" s="6">
        <v>125</v>
      </c>
      <c r="B126" s="6" t="s">
        <v>381</v>
      </c>
      <c r="C126" s="6" t="s">
        <v>365</v>
      </c>
      <c r="D126" s="6" t="str">
        <f>("766014")</f>
        <v>766014</v>
      </c>
      <c r="E126" s="8">
        <v>662671066275</v>
      </c>
      <c r="F126" s="6" t="s">
        <v>180</v>
      </c>
      <c r="G126" s="6" t="s">
        <v>181</v>
      </c>
      <c r="H126" s="9">
        <v>4047</v>
      </c>
      <c r="I126" s="10">
        <v>45292</v>
      </c>
      <c r="J126" s="6">
        <v>244.399</v>
      </c>
      <c r="K126" s="6" t="s">
        <v>311</v>
      </c>
      <c r="L126" s="8">
        <v>20662671066279</v>
      </c>
      <c r="M126" s="6">
        <v>1</v>
      </c>
      <c r="N126" s="6">
        <v>1</v>
      </c>
    </row>
    <row r="127" spans="1:14" x14ac:dyDescent="0.25">
      <c r="A127" s="6">
        <v>126</v>
      </c>
      <c r="B127" s="6" t="s">
        <v>381</v>
      </c>
      <c r="C127" s="6" t="s">
        <v>365</v>
      </c>
      <c r="D127" s="6" t="str">
        <f>("766015")</f>
        <v>766015</v>
      </c>
      <c r="E127" s="8">
        <v>662671066282</v>
      </c>
      <c r="F127" s="6" t="s">
        <v>182</v>
      </c>
      <c r="G127" s="6" t="s">
        <v>183</v>
      </c>
      <c r="H127" s="9">
        <v>4047</v>
      </c>
      <c r="I127" s="10">
        <v>45292</v>
      </c>
      <c r="J127" s="6">
        <v>244.37200000000001</v>
      </c>
      <c r="K127" s="6" t="s">
        <v>311</v>
      </c>
      <c r="L127" s="8">
        <v>20662671066286</v>
      </c>
      <c r="M127" s="6">
        <v>1</v>
      </c>
      <c r="N127" s="6">
        <v>1</v>
      </c>
    </row>
    <row r="128" spans="1:14" x14ac:dyDescent="0.25">
      <c r="A128" s="6">
        <v>127</v>
      </c>
      <c r="B128" s="6" t="s">
        <v>381</v>
      </c>
      <c r="C128" s="6" t="s">
        <v>365</v>
      </c>
      <c r="D128" s="6" t="str">
        <f>("766016")</f>
        <v>766016</v>
      </c>
      <c r="E128" s="8">
        <v>662671066299</v>
      </c>
      <c r="F128" s="6" t="s">
        <v>184</v>
      </c>
      <c r="G128" s="6" t="s">
        <v>185</v>
      </c>
      <c r="H128" s="9">
        <v>1795</v>
      </c>
      <c r="I128" s="10">
        <v>45292</v>
      </c>
      <c r="J128" s="6">
        <v>80.117000000000004</v>
      </c>
      <c r="K128" s="6" t="s">
        <v>311</v>
      </c>
      <c r="L128" s="8">
        <v>10662671066296</v>
      </c>
      <c r="M128" s="6">
        <v>1</v>
      </c>
      <c r="N128" s="6">
        <v>2</v>
      </c>
    </row>
    <row r="129" spans="1:14" x14ac:dyDescent="0.25">
      <c r="A129" s="6">
        <v>128</v>
      </c>
      <c r="B129" s="6" t="s">
        <v>381</v>
      </c>
      <c r="C129" s="6" t="s">
        <v>365</v>
      </c>
      <c r="D129" s="17" t="str">
        <f>("766022")</f>
        <v>766022</v>
      </c>
      <c r="E129" s="18">
        <v>662671066992</v>
      </c>
      <c r="F129" s="17" t="s">
        <v>186</v>
      </c>
      <c r="G129" s="17" t="s">
        <v>187</v>
      </c>
      <c r="H129" s="9">
        <v>65</v>
      </c>
      <c r="I129" s="10">
        <v>45292</v>
      </c>
      <c r="J129" s="17">
        <v>0.154</v>
      </c>
      <c r="K129" s="17" t="s">
        <v>229</v>
      </c>
      <c r="L129" s="18">
        <v>662671066992</v>
      </c>
      <c r="M129" s="17">
        <v>1</v>
      </c>
      <c r="N129" s="17" t="s">
        <v>310</v>
      </c>
    </row>
    <row r="130" spans="1:14" x14ac:dyDescent="0.25">
      <c r="A130" s="6">
        <v>129</v>
      </c>
      <c r="B130" s="6" t="s">
        <v>381</v>
      </c>
      <c r="C130" s="6" t="s">
        <v>365</v>
      </c>
      <c r="D130" s="6" t="str">
        <f>("766023")</f>
        <v>766023</v>
      </c>
      <c r="E130" s="8">
        <v>662671067104</v>
      </c>
      <c r="F130" s="6" t="str">
        <f>("40100-4")</f>
        <v>40100-4</v>
      </c>
      <c r="G130" s="6" t="s">
        <v>188</v>
      </c>
      <c r="H130" s="9">
        <v>37</v>
      </c>
      <c r="I130" s="10">
        <v>45292</v>
      </c>
      <c r="J130" s="6">
        <v>0.624</v>
      </c>
      <c r="K130" s="6" t="s">
        <v>229</v>
      </c>
      <c r="L130" s="8">
        <v>662671067104</v>
      </c>
      <c r="M130" s="6">
        <v>1</v>
      </c>
      <c r="N130" s="6" t="s">
        <v>310</v>
      </c>
    </row>
    <row r="131" spans="1:14" x14ac:dyDescent="0.25">
      <c r="A131" s="6">
        <v>130</v>
      </c>
      <c r="B131" s="6" t="s">
        <v>381</v>
      </c>
      <c r="C131" s="6" t="s">
        <v>365</v>
      </c>
      <c r="D131" s="6" t="str">
        <f>("766037")</f>
        <v>766037</v>
      </c>
      <c r="E131" s="8">
        <v>662671067418</v>
      </c>
      <c r="F131" s="6" t="str">
        <f>("40100-23")</f>
        <v>40100-23</v>
      </c>
      <c r="G131" s="6" t="s">
        <v>189</v>
      </c>
      <c r="H131" s="9">
        <v>21</v>
      </c>
      <c r="I131" s="10">
        <v>45292</v>
      </c>
      <c r="J131" s="6">
        <v>0.20300000000000001</v>
      </c>
      <c r="K131" s="6" t="s">
        <v>229</v>
      </c>
      <c r="L131" s="8">
        <v>10662671067415</v>
      </c>
      <c r="M131" s="6">
        <v>30</v>
      </c>
      <c r="N131" s="6" t="s">
        <v>310</v>
      </c>
    </row>
    <row r="132" spans="1:14" x14ac:dyDescent="0.25">
      <c r="A132" s="6">
        <v>131</v>
      </c>
      <c r="B132" s="6" t="s">
        <v>381</v>
      </c>
      <c r="C132" s="6" t="s">
        <v>365</v>
      </c>
      <c r="D132" s="6" t="str">
        <f>("766043")</f>
        <v>766043</v>
      </c>
      <c r="E132" s="8">
        <v>662671067579</v>
      </c>
      <c r="F132" s="6" t="str">
        <f>("40100-21")</f>
        <v>40100-21</v>
      </c>
      <c r="G132" s="6" t="s">
        <v>190</v>
      </c>
      <c r="H132" s="9">
        <v>15</v>
      </c>
      <c r="I132" s="10">
        <v>45292</v>
      </c>
      <c r="J132" s="6">
        <v>0.23599999999999999</v>
      </c>
      <c r="K132" s="6" t="s">
        <v>229</v>
      </c>
      <c r="L132" s="8">
        <v>10662671067576</v>
      </c>
      <c r="M132" s="6">
        <v>36</v>
      </c>
      <c r="N132" s="6" t="s">
        <v>310</v>
      </c>
    </row>
    <row r="133" spans="1:14" x14ac:dyDescent="0.25">
      <c r="A133" s="6">
        <v>132</v>
      </c>
      <c r="B133" s="6" t="s">
        <v>381</v>
      </c>
      <c r="C133" s="6" t="s">
        <v>365</v>
      </c>
      <c r="D133" s="6" t="str">
        <f>("766044")</f>
        <v>766044</v>
      </c>
      <c r="E133" s="8">
        <v>662671067586</v>
      </c>
      <c r="F133" s="6" t="str">
        <f>("4075-21")</f>
        <v>4075-21</v>
      </c>
      <c r="G133" s="6" t="s">
        <v>191</v>
      </c>
      <c r="H133" s="9">
        <v>15</v>
      </c>
      <c r="I133" s="10">
        <v>45292</v>
      </c>
      <c r="J133" s="6">
        <v>0.23599999999999999</v>
      </c>
      <c r="K133" s="6" t="s">
        <v>229</v>
      </c>
      <c r="L133" s="8">
        <v>10662671067583</v>
      </c>
      <c r="M133" s="6">
        <v>36</v>
      </c>
      <c r="N133" s="6" t="s">
        <v>310</v>
      </c>
    </row>
    <row r="134" spans="1:14" x14ac:dyDescent="0.25">
      <c r="A134" s="6">
        <v>133</v>
      </c>
      <c r="B134" s="6" t="s">
        <v>381</v>
      </c>
      <c r="C134" s="6" t="s">
        <v>365</v>
      </c>
      <c r="D134" s="6" t="str">
        <f>("766046")</f>
        <v>766046</v>
      </c>
      <c r="E134" s="8">
        <v>662671067609</v>
      </c>
      <c r="F134" s="6" t="str">
        <f>("40100-33")</f>
        <v>40100-33</v>
      </c>
      <c r="G134" s="6" t="s">
        <v>192</v>
      </c>
      <c r="H134" s="9">
        <v>28</v>
      </c>
      <c r="I134" s="10">
        <v>45292</v>
      </c>
      <c r="J134" s="6">
        <v>0.437</v>
      </c>
      <c r="K134" s="6" t="s">
        <v>229</v>
      </c>
      <c r="L134" s="8">
        <v>10662671067606</v>
      </c>
      <c r="M134" s="6">
        <v>40</v>
      </c>
      <c r="N134" s="6" t="s">
        <v>310</v>
      </c>
    </row>
    <row r="135" spans="1:14" x14ac:dyDescent="0.25">
      <c r="A135" s="6">
        <v>134</v>
      </c>
      <c r="B135" s="6" t="s">
        <v>381</v>
      </c>
      <c r="C135" s="6" t="s">
        <v>365</v>
      </c>
      <c r="D135" s="6" t="str">
        <f>("766049")</f>
        <v>766049</v>
      </c>
      <c r="E135" s="8">
        <v>662671067708</v>
      </c>
      <c r="F135" s="6" t="s">
        <v>193</v>
      </c>
      <c r="G135" s="6" t="s">
        <v>194</v>
      </c>
      <c r="H135" s="9">
        <v>393</v>
      </c>
      <c r="I135" s="10">
        <v>45292</v>
      </c>
      <c r="J135" s="6">
        <v>4.9690000000000003</v>
      </c>
      <c r="K135" s="6" t="s">
        <v>228</v>
      </c>
      <c r="L135" s="8">
        <v>10662671067705</v>
      </c>
      <c r="M135" s="6">
        <v>1</v>
      </c>
      <c r="N135" s="6">
        <v>72</v>
      </c>
    </row>
    <row r="136" spans="1:14" x14ac:dyDescent="0.25">
      <c r="A136" s="6">
        <v>135</v>
      </c>
      <c r="B136" s="6" t="s">
        <v>381</v>
      </c>
      <c r="C136" s="6" t="s">
        <v>365</v>
      </c>
      <c r="D136" s="6" t="str">
        <f>("766050")</f>
        <v>766050</v>
      </c>
      <c r="E136" s="8">
        <v>662671067715</v>
      </c>
      <c r="F136" s="6" t="s">
        <v>195</v>
      </c>
      <c r="G136" s="6" t="s">
        <v>196</v>
      </c>
      <c r="H136" s="9">
        <v>393</v>
      </c>
      <c r="I136" s="10">
        <v>45292</v>
      </c>
      <c r="J136" s="6">
        <v>4.9690000000000003</v>
      </c>
      <c r="K136" s="6" t="s">
        <v>228</v>
      </c>
      <c r="L136" s="8">
        <v>10662671067712</v>
      </c>
      <c r="M136" s="6">
        <v>1</v>
      </c>
      <c r="N136" s="6">
        <v>72</v>
      </c>
    </row>
    <row r="137" spans="1:14" x14ac:dyDescent="0.25">
      <c r="A137" s="6">
        <v>136</v>
      </c>
      <c r="B137" s="6" t="s">
        <v>381</v>
      </c>
      <c r="C137" s="6" t="s">
        <v>365</v>
      </c>
      <c r="D137" s="6" t="str">
        <f>("766054")</f>
        <v>766054</v>
      </c>
      <c r="E137" s="8">
        <v>662671067760</v>
      </c>
      <c r="F137" s="6" t="s">
        <v>197</v>
      </c>
      <c r="G137" s="6" t="s">
        <v>198</v>
      </c>
      <c r="H137" s="9">
        <v>47</v>
      </c>
      <c r="I137" s="10">
        <v>45292</v>
      </c>
      <c r="J137" s="6">
        <v>0.154</v>
      </c>
      <c r="K137" s="6" t="s">
        <v>229</v>
      </c>
      <c r="L137" s="8">
        <v>10662671067767</v>
      </c>
      <c r="M137" s="6">
        <v>1</v>
      </c>
      <c r="N137" s="6" t="s">
        <v>310</v>
      </c>
    </row>
    <row r="138" spans="1:14" x14ac:dyDescent="0.25">
      <c r="A138" s="6">
        <v>137</v>
      </c>
      <c r="B138" s="6" t="s">
        <v>381</v>
      </c>
      <c r="C138" s="6" t="s">
        <v>365</v>
      </c>
      <c r="D138" s="6" t="str">
        <f>("766061")</f>
        <v>766061</v>
      </c>
      <c r="E138" s="8">
        <v>662671068002</v>
      </c>
      <c r="F138" s="6" t="s">
        <v>199</v>
      </c>
      <c r="G138" s="6" t="s">
        <v>200</v>
      </c>
      <c r="H138" s="9">
        <v>546</v>
      </c>
      <c r="I138" s="10">
        <v>45292</v>
      </c>
      <c r="J138" s="6">
        <v>12.271000000000001</v>
      </c>
      <c r="K138" s="6" t="s">
        <v>229</v>
      </c>
      <c r="L138" s="8">
        <v>10662671068009</v>
      </c>
      <c r="M138" s="6">
        <v>1</v>
      </c>
      <c r="N138" s="6">
        <v>12</v>
      </c>
    </row>
    <row r="139" spans="1:14" x14ac:dyDescent="0.25">
      <c r="A139" s="6">
        <v>138</v>
      </c>
      <c r="B139" s="6" t="s">
        <v>381</v>
      </c>
      <c r="C139" s="6" t="s">
        <v>365</v>
      </c>
      <c r="D139" s="6" t="str">
        <f>("766062")</f>
        <v>766062</v>
      </c>
      <c r="E139" s="8">
        <v>662671068019</v>
      </c>
      <c r="F139" s="6" t="s">
        <v>201</v>
      </c>
      <c r="G139" s="6" t="s">
        <v>202</v>
      </c>
      <c r="H139" s="9">
        <v>546</v>
      </c>
      <c r="I139" s="10">
        <v>45292</v>
      </c>
      <c r="J139" s="6">
        <v>12.271000000000001</v>
      </c>
      <c r="K139" s="6" t="s">
        <v>229</v>
      </c>
      <c r="L139" s="8">
        <v>10662671068016</v>
      </c>
      <c r="M139" s="6">
        <v>1</v>
      </c>
      <c r="N139" s="6">
        <v>12</v>
      </c>
    </row>
    <row r="140" spans="1:14" x14ac:dyDescent="0.25">
      <c r="A140" s="6">
        <v>139</v>
      </c>
      <c r="B140" s="6" t="s">
        <v>381</v>
      </c>
      <c r="C140" s="6" t="s">
        <v>365</v>
      </c>
      <c r="D140" s="6" t="str">
        <f>("766063")</f>
        <v>766063</v>
      </c>
      <c r="E140" s="8">
        <v>662671068354</v>
      </c>
      <c r="F140" s="6" t="s">
        <v>203</v>
      </c>
      <c r="G140" s="6" t="s">
        <v>204</v>
      </c>
      <c r="H140" s="9">
        <v>323</v>
      </c>
      <c r="I140" s="10">
        <v>45292</v>
      </c>
      <c r="J140" s="6">
        <v>4.0650000000000004</v>
      </c>
      <c r="K140" s="6" t="s">
        <v>229</v>
      </c>
      <c r="L140" s="8">
        <v>10662671068351</v>
      </c>
      <c r="M140" s="6">
        <v>6</v>
      </c>
      <c r="N140" s="6">
        <v>864</v>
      </c>
    </row>
    <row r="141" spans="1:14" x14ac:dyDescent="0.25">
      <c r="A141" s="6">
        <v>140</v>
      </c>
      <c r="B141" s="6" t="s">
        <v>381</v>
      </c>
      <c r="C141" s="6" t="s">
        <v>365</v>
      </c>
      <c r="D141" s="6" t="str">
        <f>("766067")</f>
        <v>766067</v>
      </c>
      <c r="E141" s="8">
        <v>662671068415</v>
      </c>
      <c r="F141" s="6" t="s">
        <v>205</v>
      </c>
      <c r="G141" s="6" t="s">
        <v>206</v>
      </c>
      <c r="H141" s="9">
        <v>75</v>
      </c>
      <c r="I141" s="10">
        <v>45292</v>
      </c>
      <c r="J141" s="6">
        <v>0.09</v>
      </c>
      <c r="K141" s="6" t="s">
        <v>229</v>
      </c>
      <c r="L141" s="8">
        <v>10662671068412</v>
      </c>
      <c r="M141" s="6">
        <v>100</v>
      </c>
      <c r="N141" s="6">
        <v>14400</v>
      </c>
    </row>
    <row r="142" spans="1:14" x14ac:dyDescent="0.25">
      <c r="A142" s="6">
        <v>141</v>
      </c>
      <c r="B142" s="6" t="s">
        <v>381</v>
      </c>
      <c r="C142" s="6" t="s">
        <v>365</v>
      </c>
      <c r="D142" s="6" t="str">
        <f>("766071")</f>
        <v>766071</v>
      </c>
      <c r="E142" s="8">
        <v>662671069047</v>
      </c>
      <c r="F142" s="6" t="s">
        <v>207</v>
      </c>
      <c r="G142" s="6" t="s">
        <v>208</v>
      </c>
      <c r="H142" s="9">
        <v>1445</v>
      </c>
      <c r="I142" s="10">
        <v>45292</v>
      </c>
      <c r="J142" s="6">
        <v>56.307000000000002</v>
      </c>
      <c r="K142" s="6" t="s">
        <v>311</v>
      </c>
      <c r="L142" s="8">
        <v>10662671069044</v>
      </c>
      <c r="M142" s="6">
        <v>1</v>
      </c>
      <c r="N142" s="6">
        <v>2</v>
      </c>
    </row>
    <row r="143" spans="1:14" x14ac:dyDescent="0.25">
      <c r="A143" s="6">
        <v>142</v>
      </c>
      <c r="B143" s="6" t="s">
        <v>381</v>
      </c>
      <c r="C143" s="6" t="s">
        <v>365</v>
      </c>
      <c r="D143" s="6" t="str">
        <f>("766074")</f>
        <v>766074</v>
      </c>
      <c r="E143" s="8">
        <v>662671070609</v>
      </c>
      <c r="F143" s="6" t="s">
        <v>209</v>
      </c>
      <c r="G143" s="6" t="s">
        <v>210</v>
      </c>
      <c r="H143" s="9">
        <v>614</v>
      </c>
      <c r="I143" s="10">
        <v>45292</v>
      </c>
      <c r="J143" s="6">
        <v>21.074000000000002</v>
      </c>
      <c r="K143" s="6" t="s">
        <v>311</v>
      </c>
      <c r="L143" s="8">
        <v>10662671070606</v>
      </c>
      <c r="M143" s="6">
        <v>1</v>
      </c>
      <c r="N143" s="6">
        <v>12</v>
      </c>
    </row>
    <row r="144" spans="1:14" x14ac:dyDescent="0.25">
      <c r="A144" s="6">
        <v>143</v>
      </c>
      <c r="B144" s="6" t="s">
        <v>381</v>
      </c>
      <c r="C144" s="6" t="s">
        <v>365</v>
      </c>
      <c r="D144" s="6" t="str">
        <f>("766075")</f>
        <v>766075</v>
      </c>
      <c r="E144" s="8">
        <v>662671070616</v>
      </c>
      <c r="F144" s="6" t="s">
        <v>211</v>
      </c>
      <c r="G144" s="6" t="s">
        <v>212</v>
      </c>
      <c r="H144" s="9">
        <v>370</v>
      </c>
      <c r="I144" s="10">
        <v>45292</v>
      </c>
      <c r="J144" s="6">
        <v>9.8149999999999995</v>
      </c>
      <c r="K144" s="6" t="s">
        <v>311</v>
      </c>
      <c r="L144" s="8">
        <v>10662671070613</v>
      </c>
      <c r="M144" s="6">
        <v>1</v>
      </c>
      <c r="N144" s="6">
        <v>12</v>
      </c>
    </row>
    <row r="145" spans="1:105" x14ac:dyDescent="0.25">
      <c r="A145" s="6">
        <v>144</v>
      </c>
      <c r="B145" s="6" t="s">
        <v>381</v>
      </c>
      <c r="C145" s="6" t="s">
        <v>365</v>
      </c>
      <c r="D145" s="6" t="str">
        <f>("766078")</f>
        <v>766078</v>
      </c>
      <c r="E145" s="8">
        <v>662671070739</v>
      </c>
      <c r="F145" s="6" t="s">
        <v>213</v>
      </c>
      <c r="G145" s="6" t="s">
        <v>214</v>
      </c>
      <c r="H145" s="9">
        <v>7185</v>
      </c>
      <c r="I145" s="10">
        <v>45292</v>
      </c>
      <c r="J145" s="6">
        <v>273.36599999999999</v>
      </c>
      <c r="K145" s="6" t="s">
        <v>311</v>
      </c>
      <c r="L145" s="8">
        <v>10662671070736</v>
      </c>
      <c r="M145" s="6">
        <v>1</v>
      </c>
      <c r="N145" s="6">
        <v>1</v>
      </c>
    </row>
    <row r="146" spans="1:105" x14ac:dyDescent="0.25">
      <c r="A146" s="6">
        <v>145</v>
      </c>
      <c r="B146" s="6" t="s">
        <v>381</v>
      </c>
      <c r="C146" s="6" t="s">
        <v>365</v>
      </c>
      <c r="D146" s="6" t="str">
        <f>("766079")</f>
        <v>766079</v>
      </c>
      <c r="E146" s="8">
        <v>662671070746</v>
      </c>
      <c r="F146" s="6" t="s">
        <v>215</v>
      </c>
      <c r="G146" s="6" t="s">
        <v>216</v>
      </c>
      <c r="H146" s="9">
        <v>7185</v>
      </c>
      <c r="I146" s="10">
        <v>45292</v>
      </c>
      <c r="J146" s="6">
        <v>272.274</v>
      </c>
      <c r="K146" s="6" t="s">
        <v>311</v>
      </c>
      <c r="L146" s="8">
        <v>20662671070740</v>
      </c>
      <c r="M146" s="6">
        <v>1</v>
      </c>
      <c r="N146" s="6">
        <v>1</v>
      </c>
    </row>
    <row r="147" spans="1:105" x14ac:dyDescent="0.25">
      <c r="A147" s="6">
        <v>146</v>
      </c>
      <c r="B147" s="6" t="s">
        <v>381</v>
      </c>
      <c r="C147" s="6" t="s">
        <v>365</v>
      </c>
      <c r="D147" s="6" t="str">
        <f>("766080")</f>
        <v>766080</v>
      </c>
      <c r="E147" s="8">
        <v>662671070753</v>
      </c>
      <c r="F147" s="6" t="s">
        <v>217</v>
      </c>
      <c r="G147" s="6" t="s">
        <v>218</v>
      </c>
      <c r="H147" s="9">
        <v>3725</v>
      </c>
      <c r="I147" s="10">
        <v>45292</v>
      </c>
      <c r="J147" s="6">
        <v>221.88499999999999</v>
      </c>
      <c r="K147" s="6" t="s">
        <v>311</v>
      </c>
      <c r="L147" s="8">
        <v>20662671070757</v>
      </c>
      <c r="M147" s="6">
        <v>1</v>
      </c>
      <c r="N147" s="6">
        <v>1</v>
      </c>
    </row>
    <row r="148" spans="1:105" x14ac:dyDescent="0.25">
      <c r="A148" s="6">
        <v>147</v>
      </c>
      <c r="B148" s="6" t="s">
        <v>381</v>
      </c>
      <c r="C148" s="6" t="s">
        <v>365</v>
      </c>
      <c r="D148" s="6" t="str">
        <f>("766081")</f>
        <v>766081</v>
      </c>
      <c r="E148" s="8">
        <v>662671070760</v>
      </c>
      <c r="F148" s="6" t="s">
        <v>219</v>
      </c>
      <c r="G148" s="6" t="s">
        <v>220</v>
      </c>
      <c r="H148" s="9">
        <v>3725</v>
      </c>
      <c r="I148" s="10">
        <v>45292</v>
      </c>
      <c r="J148" s="6">
        <v>221.79400000000001</v>
      </c>
      <c r="K148" s="6" t="s">
        <v>311</v>
      </c>
      <c r="L148" s="8">
        <v>20662671070764</v>
      </c>
      <c r="M148" s="6">
        <v>1</v>
      </c>
      <c r="N148" s="6">
        <v>1</v>
      </c>
    </row>
    <row r="149" spans="1:105" x14ac:dyDescent="0.25">
      <c r="A149" s="6">
        <v>148</v>
      </c>
      <c r="B149" s="6" t="s">
        <v>381</v>
      </c>
      <c r="C149" s="6" t="s">
        <v>365</v>
      </c>
      <c r="D149" s="6" t="str">
        <f>("768105")</f>
        <v>768105</v>
      </c>
      <c r="E149" s="8">
        <v>662671055026</v>
      </c>
      <c r="F149" s="6" t="s">
        <v>221</v>
      </c>
      <c r="G149" s="6" t="s">
        <v>222</v>
      </c>
      <c r="H149" s="9">
        <v>175</v>
      </c>
      <c r="I149" s="10">
        <v>45292</v>
      </c>
      <c r="J149" s="6">
        <v>3.2410000000000001</v>
      </c>
      <c r="K149" s="6" t="s">
        <v>229</v>
      </c>
      <c r="L149" s="8">
        <v>662671055026</v>
      </c>
      <c r="M149" s="6">
        <v>1</v>
      </c>
      <c r="N149" s="6" t="s">
        <v>310</v>
      </c>
    </row>
    <row r="150" spans="1:105" x14ac:dyDescent="0.25">
      <c r="A150" s="6">
        <v>149</v>
      </c>
      <c r="B150" s="6" t="s">
        <v>381</v>
      </c>
      <c r="C150" s="6" t="s">
        <v>365</v>
      </c>
      <c r="D150" s="6" t="str">
        <f>("768106")</f>
        <v>768106</v>
      </c>
      <c r="E150" s="8">
        <v>662671055033</v>
      </c>
      <c r="F150" s="6" t="s">
        <v>223</v>
      </c>
      <c r="G150" s="6" t="s">
        <v>224</v>
      </c>
      <c r="H150" s="9">
        <v>36</v>
      </c>
      <c r="I150" s="10">
        <v>45292</v>
      </c>
      <c r="J150" s="6">
        <v>1.651</v>
      </c>
      <c r="K150" s="6" t="s">
        <v>229</v>
      </c>
      <c r="L150" s="8">
        <v>10662671055030</v>
      </c>
      <c r="M150" s="6">
        <v>1</v>
      </c>
      <c r="N150" s="6" t="s">
        <v>310</v>
      </c>
    </row>
    <row r="151" spans="1:105" x14ac:dyDescent="0.25">
      <c r="A151" s="6">
        <v>150</v>
      </c>
      <c r="B151" s="6" t="s">
        <v>381</v>
      </c>
      <c r="C151" s="6" t="s">
        <v>365</v>
      </c>
      <c r="D151" s="17" t="str">
        <f>("768107")</f>
        <v>768107</v>
      </c>
      <c r="E151" s="18">
        <v>662671055040</v>
      </c>
      <c r="F151" s="17" t="s">
        <v>225</v>
      </c>
      <c r="G151" s="17" t="s">
        <v>226</v>
      </c>
      <c r="H151" s="9">
        <v>40</v>
      </c>
      <c r="I151" s="10">
        <v>45292</v>
      </c>
      <c r="J151" s="17">
        <v>0.89100000000000001</v>
      </c>
      <c r="K151" s="17" t="s">
        <v>229</v>
      </c>
      <c r="L151" s="18">
        <v>10662671055047</v>
      </c>
      <c r="M151" s="17">
        <v>1</v>
      </c>
      <c r="N151" s="17" t="s">
        <v>310</v>
      </c>
    </row>
    <row r="152" spans="1:105" s="11" customFormat="1" x14ac:dyDescent="0.25">
      <c r="A152" s="6">
        <v>151</v>
      </c>
      <c r="B152" s="6" t="s">
        <v>381</v>
      </c>
      <c r="C152" s="6" t="s">
        <v>365</v>
      </c>
      <c r="D152" s="11">
        <v>766118</v>
      </c>
      <c r="E152" s="11" t="str">
        <f>("662671072405")</f>
        <v>662671072405</v>
      </c>
      <c r="F152" s="11" t="s">
        <v>318</v>
      </c>
      <c r="G152" s="11" t="s">
        <v>321</v>
      </c>
      <c r="H152" s="9">
        <v>1326</v>
      </c>
      <c r="I152" s="10">
        <v>45292</v>
      </c>
      <c r="J152" s="11">
        <v>50.835999999999999</v>
      </c>
      <c r="K152" s="11" t="s">
        <v>311</v>
      </c>
      <c r="L152" s="11" t="str">
        <f>("10662671072402")</f>
        <v>10662671072402</v>
      </c>
      <c r="M152" s="11">
        <v>1</v>
      </c>
      <c r="N152" s="11" t="s">
        <v>310</v>
      </c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</row>
    <row r="153" spans="1:105" s="11" customFormat="1" x14ac:dyDescent="0.25">
      <c r="A153" s="6">
        <v>152</v>
      </c>
      <c r="B153" s="6" t="s">
        <v>381</v>
      </c>
      <c r="C153" s="6" t="s">
        <v>365</v>
      </c>
      <c r="D153" s="11">
        <v>766115</v>
      </c>
      <c r="E153" s="11" t="str">
        <f>("662671072399")</f>
        <v>662671072399</v>
      </c>
      <c r="F153" s="11" t="s">
        <v>319</v>
      </c>
      <c r="G153" s="11" t="s">
        <v>322</v>
      </c>
      <c r="H153" s="9">
        <v>1624</v>
      </c>
      <c r="I153" s="10">
        <v>45292</v>
      </c>
      <c r="J153" s="11">
        <v>62.093000000000004</v>
      </c>
      <c r="K153" s="11" t="s">
        <v>311</v>
      </c>
      <c r="L153" s="11" t="str">
        <f>("10662671072396")</f>
        <v>10662671072396</v>
      </c>
      <c r="M153" s="11">
        <v>1</v>
      </c>
      <c r="N153" s="11" t="s">
        <v>310</v>
      </c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</row>
    <row r="154" spans="1:105" s="11" customFormat="1" x14ac:dyDescent="0.25">
      <c r="A154" s="6">
        <v>153</v>
      </c>
      <c r="B154" s="6" t="s">
        <v>381</v>
      </c>
      <c r="C154" s="6" t="s">
        <v>365</v>
      </c>
      <c r="D154" s="11">
        <v>766136</v>
      </c>
      <c r="E154" s="11" t="str">
        <f>("662671072757")</f>
        <v>662671072757</v>
      </c>
      <c r="F154" s="11" t="s">
        <v>320</v>
      </c>
      <c r="G154" s="11" t="s">
        <v>323</v>
      </c>
      <c r="H154" s="9">
        <v>1624</v>
      </c>
      <c r="I154" s="10">
        <v>45292</v>
      </c>
      <c r="J154" s="11">
        <v>100.357</v>
      </c>
      <c r="K154" s="11" t="s">
        <v>311</v>
      </c>
      <c r="L154" s="11" t="str">
        <f>("00662671072757")</f>
        <v>00662671072757</v>
      </c>
      <c r="M154" s="11">
        <v>1</v>
      </c>
      <c r="N154" s="11" t="s">
        <v>310</v>
      </c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</row>
    <row r="155" spans="1:105" s="11" customFormat="1" x14ac:dyDescent="0.25">
      <c r="A155" s="6">
        <v>154</v>
      </c>
      <c r="B155" s="6" t="s">
        <v>381</v>
      </c>
      <c r="C155" s="6" t="s">
        <v>365</v>
      </c>
      <c r="D155" s="11">
        <v>766129</v>
      </c>
      <c r="E155" s="12">
        <v>662671072627</v>
      </c>
      <c r="F155" s="11" t="s">
        <v>324</v>
      </c>
      <c r="G155" s="11" t="s">
        <v>326</v>
      </c>
      <c r="H155" s="9">
        <v>898</v>
      </c>
      <c r="I155" s="10">
        <v>45292</v>
      </c>
      <c r="J155" s="11">
        <v>39.299999999999997</v>
      </c>
      <c r="K155" s="11" t="s">
        <v>311</v>
      </c>
      <c r="L155" s="12">
        <v>10662671072624</v>
      </c>
      <c r="M155" s="11">
        <v>1</v>
      </c>
      <c r="N155" s="11">
        <v>4</v>
      </c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</row>
    <row r="156" spans="1:105" s="11" customFormat="1" x14ac:dyDescent="0.25">
      <c r="A156" s="6">
        <v>155</v>
      </c>
      <c r="B156" s="6" t="s">
        <v>381</v>
      </c>
      <c r="C156" s="6" t="s">
        <v>365</v>
      </c>
      <c r="D156" s="11">
        <v>766130</v>
      </c>
      <c r="E156" s="12">
        <v>662671072634</v>
      </c>
      <c r="F156" s="11" t="s">
        <v>325</v>
      </c>
      <c r="G156" s="11" t="s">
        <v>327</v>
      </c>
      <c r="H156" s="9">
        <v>723</v>
      </c>
      <c r="I156" s="10">
        <v>45292</v>
      </c>
      <c r="J156" s="11">
        <v>27.4</v>
      </c>
      <c r="K156" s="11" t="s">
        <v>311</v>
      </c>
      <c r="L156" s="12">
        <v>10662671072631</v>
      </c>
      <c r="M156" s="11">
        <v>1</v>
      </c>
      <c r="N156" s="11">
        <v>4</v>
      </c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</row>
    <row r="157" spans="1:105" s="14" customFormat="1" x14ac:dyDescent="0.25">
      <c r="A157" s="6">
        <v>156</v>
      </c>
      <c r="B157" s="6" t="s">
        <v>381</v>
      </c>
      <c r="C157" s="6" t="s">
        <v>365</v>
      </c>
      <c r="D157" s="11">
        <v>766138</v>
      </c>
      <c r="E157" s="11" t="s">
        <v>310</v>
      </c>
      <c r="F157" s="11" t="s">
        <v>328</v>
      </c>
      <c r="G157" s="11" t="s">
        <v>339</v>
      </c>
      <c r="H157" s="9">
        <v>4047</v>
      </c>
      <c r="I157" s="10">
        <v>45292</v>
      </c>
      <c r="J157" s="11">
        <v>370.839</v>
      </c>
      <c r="K157" s="11" t="s">
        <v>311</v>
      </c>
      <c r="L157" s="12" t="s">
        <v>310</v>
      </c>
      <c r="M157" s="12" t="s">
        <v>310</v>
      </c>
      <c r="N157" s="12" t="s">
        <v>310</v>
      </c>
    </row>
    <row r="158" spans="1:105" x14ac:dyDescent="0.25">
      <c r="A158" s="6">
        <v>157</v>
      </c>
      <c r="B158" s="6" t="s">
        <v>381</v>
      </c>
      <c r="C158" s="6" t="s">
        <v>365</v>
      </c>
      <c r="D158" s="6">
        <v>766131</v>
      </c>
      <c r="E158" s="11" t="s">
        <v>310</v>
      </c>
      <c r="F158" s="6" t="s">
        <v>329</v>
      </c>
      <c r="G158" s="6" t="s">
        <v>343</v>
      </c>
      <c r="H158" s="9">
        <v>7791</v>
      </c>
      <c r="I158" s="10">
        <v>45292</v>
      </c>
      <c r="J158" s="6">
        <v>295.88200000000001</v>
      </c>
      <c r="K158" s="6" t="s">
        <v>311</v>
      </c>
      <c r="L158" s="8" t="s">
        <v>310</v>
      </c>
      <c r="M158" s="8" t="s">
        <v>310</v>
      </c>
      <c r="N158" s="8" t="s">
        <v>310</v>
      </c>
    </row>
    <row r="159" spans="1:105" x14ac:dyDescent="0.25">
      <c r="A159" s="6">
        <v>158</v>
      </c>
      <c r="B159" s="6" t="s">
        <v>381</v>
      </c>
      <c r="C159" s="6" t="s">
        <v>365</v>
      </c>
      <c r="D159" s="6">
        <v>766141</v>
      </c>
      <c r="E159" s="11" t="s">
        <v>310</v>
      </c>
      <c r="F159" s="6" t="s">
        <v>330</v>
      </c>
      <c r="G159" s="6" t="s">
        <v>341</v>
      </c>
      <c r="H159" s="9">
        <v>7791</v>
      </c>
      <c r="I159" s="10">
        <v>45292</v>
      </c>
      <c r="J159" s="6">
        <v>401.10899999999998</v>
      </c>
      <c r="K159" s="6" t="s">
        <v>311</v>
      </c>
      <c r="L159" s="8" t="s">
        <v>310</v>
      </c>
      <c r="M159" s="8" t="s">
        <v>310</v>
      </c>
      <c r="N159" s="8" t="s">
        <v>310</v>
      </c>
    </row>
    <row r="160" spans="1:105" x14ac:dyDescent="0.25">
      <c r="A160" s="6">
        <v>159</v>
      </c>
      <c r="B160" s="6" t="s">
        <v>381</v>
      </c>
      <c r="C160" s="6" t="s">
        <v>365</v>
      </c>
      <c r="D160" s="6">
        <v>766132</v>
      </c>
      <c r="E160" s="11" t="s">
        <v>310</v>
      </c>
      <c r="F160" s="6" t="s">
        <v>331</v>
      </c>
      <c r="G160" s="6" t="s">
        <v>342</v>
      </c>
      <c r="H160" s="9">
        <v>4452</v>
      </c>
      <c r="I160" s="10">
        <v>45292</v>
      </c>
      <c r="J160" s="6">
        <v>295.88200000000001</v>
      </c>
      <c r="K160" s="6" t="s">
        <v>311</v>
      </c>
      <c r="L160" s="8" t="s">
        <v>310</v>
      </c>
      <c r="M160" s="8" t="s">
        <v>310</v>
      </c>
      <c r="N160" s="8" t="s">
        <v>310</v>
      </c>
    </row>
    <row r="161" spans="1:14" x14ac:dyDescent="0.25">
      <c r="A161" s="6">
        <v>160</v>
      </c>
      <c r="B161" s="6" t="s">
        <v>381</v>
      </c>
      <c r="C161" s="6" t="s">
        <v>365</v>
      </c>
      <c r="D161" s="6">
        <v>766140</v>
      </c>
      <c r="E161" s="11" t="s">
        <v>310</v>
      </c>
      <c r="F161" s="6" t="s">
        <v>332</v>
      </c>
      <c r="G161" s="6" t="s">
        <v>340</v>
      </c>
      <c r="H161" s="9">
        <v>4452</v>
      </c>
      <c r="I161" s="10">
        <v>45292</v>
      </c>
      <c r="J161" s="6">
        <v>349.36599999999999</v>
      </c>
      <c r="K161" s="6" t="s">
        <v>311</v>
      </c>
      <c r="L161" s="8" t="s">
        <v>310</v>
      </c>
      <c r="M161" s="8" t="s">
        <v>310</v>
      </c>
      <c r="N161" s="8" t="s">
        <v>310</v>
      </c>
    </row>
    <row r="162" spans="1:14" s="14" customFormat="1" x14ac:dyDescent="0.25">
      <c r="A162" s="6">
        <v>161</v>
      </c>
      <c r="B162" s="6" t="s">
        <v>381</v>
      </c>
      <c r="C162" s="6" t="s">
        <v>365</v>
      </c>
      <c r="D162" s="11">
        <v>766139</v>
      </c>
      <c r="E162" s="11" t="s">
        <v>310</v>
      </c>
      <c r="F162" s="11" t="s">
        <v>333</v>
      </c>
      <c r="G162" s="11" t="s">
        <v>338</v>
      </c>
      <c r="H162" s="9">
        <v>7239</v>
      </c>
      <c r="I162" s="10">
        <v>45292</v>
      </c>
      <c r="J162" s="11">
        <v>395.33199999999999</v>
      </c>
      <c r="K162" s="11" t="s">
        <v>311</v>
      </c>
      <c r="L162" s="12" t="s">
        <v>310</v>
      </c>
      <c r="M162" s="12" t="s">
        <v>310</v>
      </c>
      <c r="N162" s="12" t="s">
        <v>310</v>
      </c>
    </row>
    <row r="163" spans="1:14" s="14" customFormat="1" x14ac:dyDescent="0.25">
      <c r="A163" s="6">
        <v>162</v>
      </c>
      <c r="B163" s="6" t="s">
        <v>381</v>
      </c>
      <c r="C163" s="6" t="s">
        <v>365</v>
      </c>
      <c r="D163" s="11">
        <v>766146</v>
      </c>
      <c r="E163" s="11" t="s">
        <v>310</v>
      </c>
      <c r="F163" s="11" t="s">
        <v>334</v>
      </c>
      <c r="G163" s="11" t="s">
        <v>336</v>
      </c>
      <c r="H163" s="9">
        <v>614</v>
      </c>
      <c r="I163" s="10">
        <v>45292</v>
      </c>
      <c r="J163" s="11" t="s">
        <v>310</v>
      </c>
      <c r="K163" s="11" t="s">
        <v>311</v>
      </c>
      <c r="L163" s="12" t="s">
        <v>310</v>
      </c>
      <c r="M163" s="12" t="s">
        <v>310</v>
      </c>
      <c r="N163" s="12" t="s">
        <v>310</v>
      </c>
    </row>
    <row r="164" spans="1:14" s="14" customFormat="1" x14ac:dyDescent="0.25">
      <c r="A164" s="6">
        <v>163</v>
      </c>
      <c r="B164" s="6" t="s">
        <v>381</v>
      </c>
      <c r="C164" s="6" t="s">
        <v>365</v>
      </c>
      <c r="D164" s="11">
        <v>766157</v>
      </c>
      <c r="E164" s="11" t="s">
        <v>310</v>
      </c>
      <c r="F164" s="11" t="s">
        <v>335</v>
      </c>
      <c r="G164" s="11" t="s">
        <v>337</v>
      </c>
      <c r="H164" s="9">
        <v>7305</v>
      </c>
      <c r="I164" s="10">
        <v>45292</v>
      </c>
      <c r="J164" s="11">
        <v>4.4089999999999998</v>
      </c>
      <c r="K164" s="11" t="s">
        <v>366</v>
      </c>
      <c r="L164" s="12" t="s">
        <v>310</v>
      </c>
      <c r="M164" s="12" t="s">
        <v>310</v>
      </c>
      <c r="N164" s="12" t="s">
        <v>310</v>
      </c>
    </row>
    <row r="165" spans="1:14" x14ac:dyDescent="0.25">
      <c r="A165" s="6">
        <v>164</v>
      </c>
      <c r="B165" s="6" t="s">
        <v>381</v>
      </c>
      <c r="C165" s="6" t="s">
        <v>365</v>
      </c>
      <c r="D165" s="6">
        <v>766095</v>
      </c>
      <c r="E165" s="6" t="str">
        <f>("662671071095")</f>
        <v>662671071095</v>
      </c>
      <c r="F165" s="6" t="s">
        <v>346</v>
      </c>
      <c r="G165" s="6" t="s">
        <v>350</v>
      </c>
      <c r="H165" s="9">
        <v>7239</v>
      </c>
      <c r="I165" s="10">
        <v>45292</v>
      </c>
      <c r="J165" s="6">
        <v>295.83600000000001</v>
      </c>
      <c r="K165" s="6" t="s">
        <v>311</v>
      </c>
      <c r="L165" s="6" t="str">
        <f>("10662671071092")</f>
        <v>10662671071092</v>
      </c>
      <c r="M165" s="8">
        <v>1</v>
      </c>
      <c r="N165" s="8">
        <v>1</v>
      </c>
    </row>
    <row r="166" spans="1:14" x14ac:dyDescent="0.25">
      <c r="A166" s="6">
        <v>165</v>
      </c>
      <c r="B166" s="6" t="s">
        <v>381</v>
      </c>
      <c r="C166" s="6" t="s">
        <v>365</v>
      </c>
      <c r="D166" s="6">
        <v>766096</v>
      </c>
      <c r="E166" s="6" t="str">
        <f>("662671071101")</f>
        <v>662671071101</v>
      </c>
      <c r="F166" s="6" t="s">
        <v>345</v>
      </c>
      <c r="G166" s="6" t="s">
        <v>348</v>
      </c>
      <c r="H166" s="9">
        <v>7239</v>
      </c>
      <c r="I166" s="10">
        <v>45292</v>
      </c>
      <c r="J166" s="6">
        <v>273.32400000000001</v>
      </c>
      <c r="K166" s="6" t="s">
        <v>311</v>
      </c>
      <c r="L166" s="6" t="str">
        <f>("10662671071108")</f>
        <v>10662671071108</v>
      </c>
      <c r="M166" s="8">
        <v>1</v>
      </c>
      <c r="N166" s="8">
        <v>1</v>
      </c>
    </row>
    <row r="167" spans="1:14" x14ac:dyDescent="0.25">
      <c r="A167" s="6">
        <v>166</v>
      </c>
      <c r="B167" s="6" t="s">
        <v>381</v>
      </c>
      <c r="C167" s="6" t="s">
        <v>365</v>
      </c>
      <c r="D167" s="6">
        <v>766158</v>
      </c>
      <c r="E167" s="11" t="s">
        <v>310</v>
      </c>
      <c r="F167" s="6" t="s">
        <v>344</v>
      </c>
      <c r="G167" s="6" t="s">
        <v>349</v>
      </c>
      <c r="H167" s="9">
        <v>7239</v>
      </c>
      <c r="I167" s="10">
        <v>45292</v>
      </c>
      <c r="J167" s="6" t="s">
        <v>310</v>
      </c>
      <c r="K167" s="6" t="s">
        <v>311</v>
      </c>
      <c r="L167" s="8" t="s">
        <v>310</v>
      </c>
      <c r="M167" s="8">
        <v>1</v>
      </c>
      <c r="N167" s="8">
        <v>1</v>
      </c>
    </row>
    <row r="168" spans="1:14" x14ac:dyDescent="0.25">
      <c r="A168" s="6">
        <v>167</v>
      </c>
      <c r="B168" s="6" t="s">
        <v>381</v>
      </c>
      <c r="C168" s="6" t="s">
        <v>365</v>
      </c>
      <c r="D168" s="6">
        <v>766083</v>
      </c>
      <c r="E168" s="11" t="s">
        <v>310</v>
      </c>
      <c r="F168" s="6" t="s">
        <v>347</v>
      </c>
      <c r="G168" s="6" t="s">
        <v>351</v>
      </c>
      <c r="H168" s="9">
        <v>15</v>
      </c>
      <c r="I168" s="10">
        <v>45292</v>
      </c>
      <c r="J168" s="6" t="s">
        <v>310</v>
      </c>
      <c r="K168" s="6" t="s">
        <v>229</v>
      </c>
      <c r="L168" s="8" t="s">
        <v>310</v>
      </c>
      <c r="M168" s="8" t="s">
        <v>310</v>
      </c>
      <c r="N168" s="8" t="s">
        <v>310</v>
      </c>
    </row>
    <row r="169" spans="1:14" x14ac:dyDescent="0.25">
      <c r="A169" s="6">
        <v>168</v>
      </c>
      <c r="B169" s="6" t="s">
        <v>381</v>
      </c>
      <c r="C169" s="6" t="s">
        <v>365</v>
      </c>
      <c r="D169" s="6">
        <v>766161</v>
      </c>
      <c r="E169" s="6" t="str">
        <f>("662671074928")</f>
        <v>662671074928</v>
      </c>
      <c r="F169" s="6" t="s">
        <v>367</v>
      </c>
      <c r="G169" s="6" t="s">
        <v>369</v>
      </c>
      <c r="H169" s="9">
        <v>49</v>
      </c>
      <c r="I169" s="10">
        <v>45292</v>
      </c>
      <c r="J169" s="6">
        <v>0.45800000000000002</v>
      </c>
      <c r="K169" s="6" t="s">
        <v>229</v>
      </c>
      <c r="L169" s="6" t="str">
        <f>("10662671074925")</f>
        <v>10662671074925</v>
      </c>
      <c r="M169" s="6">
        <v>100</v>
      </c>
      <c r="N169" s="6">
        <v>14400</v>
      </c>
    </row>
    <row r="170" spans="1:14" x14ac:dyDescent="0.25">
      <c r="A170" s="6">
        <v>169</v>
      </c>
      <c r="B170" s="6" t="s">
        <v>381</v>
      </c>
      <c r="C170" s="6" t="s">
        <v>365</v>
      </c>
      <c r="D170" s="6">
        <v>766163</v>
      </c>
      <c r="E170" s="6" t="str">
        <f>("662671074935")</f>
        <v>662671074935</v>
      </c>
      <c r="F170" s="6" t="s">
        <v>373</v>
      </c>
      <c r="G170" s="6" t="s">
        <v>370</v>
      </c>
      <c r="H170" s="9">
        <v>2203</v>
      </c>
      <c r="I170" s="10">
        <v>45292</v>
      </c>
      <c r="J170" s="6">
        <v>55.823</v>
      </c>
      <c r="K170" s="6" t="s">
        <v>311</v>
      </c>
      <c r="L170" s="6" t="str">
        <f>("00662671074935")</f>
        <v>00662671074935</v>
      </c>
      <c r="M170" s="6">
        <v>1</v>
      </c>
      <c r="N170" s="6">
        <v>4</v>
      </c>
    </row>
    <row r="171" spans="1:14" x14ac:dyDescent="0.25">
      <c r="A171" s="6">
        <v>170</v>
      </c>
      <c r="B171" s="6" t="s">
        <v>381</v>
      </c>
      <c r="C171" s="6" t="s">
        <v>365</v>
      </c>
      <c r="D171" s="6">
        <v>763467</v>
      </c>
      <c r="E171" s="6" t="s">
        <v>372</v>
      </c>
      <c r="F171" s="6" t="s">
        <v>374</v>
      </c>
      <c r="G171" s="6" t="s">
        <v>371</v>
      </c>
      <c r="H171" s="9">
        <v>2894</v>
      </c>
      <c r="I171" s="10">
        <v>45292</v>
      </c>
      <c r="J171" s="6">
        <v>45.889000000000003</v>
      </c>
      <c r="K171" s="6" t="s">
        <v>227</v>
      </c>
      <c r="L171" s="6" t="s">
        <v>368</v>
      </c>
      <c r="M171" s="6">
        <v>1</v>
      </c>
      <c r="N171" s="6">
        <v>6</v>
      </c>
    </row>
    <row r="172" spans="1:14" x14ac:dyDescent="0.25">
      <c r="B172" s="6" t="s">
        <v>381</v>
      </c>
      <c r="C172" s="6" t="s">
        <v>365</v>
      </c>
      <c r="D172" s="6">
        <v>766164</v>
      </c>
      <c r="E172" s="8">
        <v>662671075338</v>
      </c>
      <c r="F172" s="22" t="s">
        <v>378</v>
      </c>
      <c r="G172" s="6" t="s">
        <v>376</v>
      </c>
      <c r="H172" s="9">
        <v>6831</v>
      </c>
      <c r="I172" s="10">
        <v>45292</v>
      </c>
      <c r="J172" s="6">
        <v>282</v>
      </c>
      <c r="K172" s="6" t="s">
        <v>311</v>
      </c>
      <c r="L172" s="6" t="s">
        <v>310</v>
      </c>
      <c r="M172" s="6" t="s">
        <v>310</v>
      </c>
      <c r="N172" s="6">
        <v>1</v>
      </c>
    </row>
    <row r="173" spans="1:14" x14ac:dyDescent="0.25">
      <c r="B173" s="6" t="s">
        <v>381</v>
      </c>
      <c r="C173" s="6" t="s">
        <v>365</v>
      </c>
      <c r="D173" s="6">
        <v>766169</v>
      </c>
      <c r="E173" s="8">
        <v>662671075345</v>
      </c>
      <c r="F173" s="22" t="s">
        <v>375</v>
      </c>
      <c r="G173" s="6" t="s">
        <v>377</v>
      </c>
      <c r="H173" s="9">
        <v>565</v>
      </c>
      <c r="I173" s="10">
        <v>45292</v>
      </c>
      <c r="J173" s="6">
        <v>21.36</v>
      </c>
      <c r="K173" s="6" t="s">
        <v>311</v>
      </c>
      <c r="L173" s="8">
        <v>662671075345</v>
      </c>
      <c r="M173" s="6">
        <v>1</v>
      </c>
      <c r="N173" s="6">
        <v>12</v>
      </c>
    </row>
    <row r="174" spans="1:14" x14ac:dyDescent="0.25">
      <c r="B174" s="6" t="s">
        <v>381</v>
      </c>
      <c r="C174" s="6" t="s">
        <v>365</v>
      </c>
      <c r="D174" s="6">
        <v>766174</v>
      </c>
      <c r="E174" s="8">
        <v>662671075406</v>
      </c>
      <c r="F174" s="22" t="s">
        <v>379</v>
      </c>
      <c r="G174" s="6" t="s">
        <v>380</v>
      </c>
      <c r="H174" s="9">
        <v>205</v>
      </c>
      <c r="I174" s="10">
        <v>45292</v>
      </c>
      <c r="J174" s="6">
        <v>1.1499999999999999</v>
      </c>
      <c r="K174" s="6" t="s">
        <v>229</v>
      </c>
      <c r="L174" s="8" t="s">
        <v>310</v>
      </c>
      <c r="M174" s="6">
        <v>1</v>
      </c>
      <c r="N174" s="6" t="s">
        <v>310</v>
      </c>
    </row>
  </sheetData>
  <phoneticPr fontId="21" type="noConversion"/>
  <pageMargins left="0.25" right="0.25" top="0.75" bottom="0.7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U3940-010124-IP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Somers, Jim</dc:creator>
  <cp:lastModifiedBy>Sheppard, Paul</cp:lastModifiedBy>
  <cp:lastPrinted>2017-11-17T01:39:00Z</cp:lastPrinted>
  <dcterms:created xsi:type="dcterms:W3CDTF">2017-11-16T22:38:25Z</dcterms:created>
  <dcterms:modified xsi:type="dcterms:W3CDTF">2023-12-18T22:38:50Z</dcterms:modified>
</cp:coreProperties>
</file>